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1"/>
  </bookViews>
  <sheets>
    <sheet name="2018" sheetId="1" r:id="rId1"/>
    <sheet name="návrh rozpočtu 2018" sheetId="2" r:id="rId2"/>
  </sheets>
  <definedNames>
    <definedName name="_xlnm.Print_Titles" localSheetId="0">'2018'!$5:$5</definedName>
    <definedName name="_xlnm.Print_Area" localSheetId="0">'2018'!$A$1:$X$184</definedName>
  </definedNames>
  <calcPr fullCalcOnLoad="1"/>
</workbook>
</file>

<file path=xl/sharedStrings.xml><?xml version="1.0" encoding="utf-8"?>
<sst xmlns="http://schemas.openxmlformats.org/spreadsheetml/2006/main" count="386" uniqueCount="311">
  <si>
    <t>položka</t>
  </si>
  <si>
    <t>paragraf</t>
  </si>
  <si>
    <t>popis</t>
  </si>
  <si>
    <t>Daň z příjmu FO ZČ</t>
  </si>
  <si>
    <t>Daň z příjmu FO SVČ</t>
  </si>
  <si>
    <t>Daň z příjmů FO z kap.výnosu</t>
  </si>
  <si>
    <t>DPH</t>
  </si>
  <si>
    <t>Poplatek ze psů</t>
  </si>
  <si>
    <t>správní poplatky</t>
  </si>
  <si>
    <t>daň z nemovitostí</t>
  </si>
  <si>
    <t>Neinv.trans.ze všeob.pokl.souh.dot.vztah</t>
  </si>
  <si>
    <t>daňové příjmy celkem</t>
  </si>
  <si>
    <t>Obecné příjmy z fin.operací - příjmy z úroků</t>
  </si>
  <si>
    <t>nedaňové příjmy celkem</t>
  </si>
  <si>
    <t>PŘIJMY CELKEM</t>
  </si>
  <si>
    <t>PŘÍJMY</t>
  </si>
  <si>
    <t>VÝDAJE</t>
  </si>
  <si>
    <t>nákup ostatních služeb</t>
  </si>
  <si>
    <t>studená voda</t>
  </si>
  <si>
    <t>plyn</t>
  </si>
  <si>
    <t>elektřina</t>
  </si>
  <si>
    <t>OOV</t>
  </si>
  <si>
    <t>nákup materiálu</t>
  </si>
  <si>
    <t xml:space="preserve">pohoštění </t>
  </si>
  <si>
    <t>oprava a údržba</t>
  </si>
  <si>
    <t>OVV</t>
  </si>
  <si>
    <t>PHM</t>
  </si>
  <si>
    <t>knihy - tisk, č</t>
  </si>
  <si>
    <t>služby pošt</t>
  </si>
  <si>
    <t>služby telekomunika a radiokomunikací</t>
  </si>
  <si>
    <t>cestovné</t>
  </si>
  <si>
    <t>Služby peněžních ústavů</t>
  </si>
  <si>
    <t xml:space="preserve">Finanční vypořádání minulých let </t>
  </si>
  <si>
    <t>Výdaje CELKEM</t>
  </si>
  <si>
    <t>odměny členů zastupitelstva</t>
  </si>
  <si>
    <t>Rekapitulace</t>
  </si>
  <si>
    <t>příjmy celkem</t>
  </si>
  <si>
    <t xml:space="preserve">výdaje celkem </t>
  </si>
  <si>
    <t>Obec ROHOZNICE</t>
  </si>
  <si>
    <t>přehled dle výkazu FIN 2-12</t>
  </si>
  <si>
    <t>Daň z příjmů PO</t>
  </si>
  <si>
    <t>Poplatek za provoz, shr. Kom.odpadu</t>
  </si>
  <si>
    <t>knihy</t>
  </si>
  <si>
    <t>materiál</t>
  </si>
  <si>
    <t>ROZPOČET</t>
  </si>
  <si>
    <t xml:space="preserve">nákup materiálu </t>
  </si>
  <si>
    <t xml:space="preserve">věcné dary </t>
  </si>
  <si>
    <t xml:space="preserve">oprava a údržba </t>
  </si>
  <si>
    <t xml:space="preserve">nákup ostatních služeb </t>
  </si>
  <si>
    <t>financování</t>
  </si>
  <si>
    <t>ostatní služby (odvoz kontejneru u hřbitova)</t>
  </si>
  <si>
    <t>Ostatní činnosti</t>
  </si>
  <si>
    <t>daňové příjmy - rozp.položky 1xxx</t>
  </si>
  <si>
    <t>nedaňové příjmy  - rozp.položky 2xxx</t>
  </si>
  <si>
    <t>provozní výdaje - rozpočt.položky 5xxx</t>
  </si>
  <si>
    <t>investiční výdaje - rozpoč.položky 6xxx</t>
  </si>
  <si>
    <t>Obec Rohoznice, IČ 00274160</t>
  </si>
  <si>
    <t>Příjmy celkem:</t>
  </si>
  <si>
    <t>z toho</t>
  </si>
  <si>
    <t>daňové příjmy</t>
  </si>
  <si>
    <t>1xxx</t>
  </si>
  <si>
    <t>nedaňové příjmy</t>
  </si>
  <si>
    <t>2xxx</t>
  </si>
  <si>
    <t>4xxx</t>
  </si>
  <si>
    <t>Výdaje celkem:</t>
  </si>
  <si>
    <t>neinvestiční výdaje</t>
  </si>
  <si>
    <t>5xxx</t>
  </si>
  <si>
    <t>investiční výdaje</t>
  </si>
  <si>
    <t>6xxx</t>
  </si>
  <si>
    <t>pojištění majetku obce</t>
  </si>
  <si>
    <t>Nespecifikovaná rezerva na výdaje</t>
  </si>
  <si>
    <t>od</t>
  </si>
  <si>
    <t>do</t>
  </si>
  <si>
    <t>Vyvěšeno na úřední desce</t>
  </si>
  <si>
    <t>Vyvěšeno v elektronické podobě</t>
  </si>
  <si>
    <t>Požární ochrana</t>
  </si>
  <si>
    <t>výdje z fin.vypoř.minulých let (veřejno právní smlouvy z minulých let)</t>
  </si>
  <si>
    <t>výdaje z fin.vypořádání z minulých let mezi obcemi</t>
  </si>
  <si>
    <t>Daň z příjmů právnickách osob za obce</t>
  </si>
  <si>
    <t>ostatní služby</t>
  </si>
  <si>
    <t>neinvestiční transfery občanským sdružením</t>
  </si>
  <si>
    <t>likvidace bioodpadu</t>
  </si>
  <si>
    <t>nájem z pozemku ZD Dolany - spl do 31.12.</t>
  </si>
  <si>
    <t>OOV - čištění komunikací</t>
  </si>
  <si>
    <t>Ostatní výdaje na lesní hospodářství</t>
  </si>
  <si>
    <t>provozní výdaje</t>
  </si>
  <si>
    <t>likvidace kom.odpadů a nebezpečného odpadu</t>
  </si>
  <si>
    <t>provozní výdaje - sekání a úklid obce</t>
  </si>
  <si>
    <t>daňové příjmy a místní poplatky</t>
  </si>
  <si>
    <t>ostatní příjmy z činnosti obce (nájem, poskytování služeb aj.)</t>
  </si>
  <si>
    <t xml:space="preserve">Vnitřní obchod </t>
  </si>
  <si>
    <t>Ostatní záležitosti pozemních komunikací</t>
  </si>
  <si>
    <t xml:space="preserve">Činnosti knihovnické </t>
  </si>
  <si>
    <t xml:space="preserve">Ostatní záležitosti lesního hospodářství </t>
  </si>
  <si>
    <t xml:space="preserve">Rozhlas a televize - místní rozhlas </t>
  </si>
  <si>
    <t xml:space="preserve">Ostatní záležitosti kultury aj. </t>
  </si>
  <si>
    <t xml:space="preserve">Sportovní zařízení v majetku obce </t>
  </si>
  <si>
    <t xml:space="preserve">Veřejné osvětlení </t>
  </si>
  <si>
    <t xml:space="preserve">Pohřebnictví </t>
  </si>
  <si>
    <t xml:space="preserve">Sběr a svoz kom.odpadů </t>
  </si>
  <si>
    <t xml:space="preserve">Sběr a svoz ostatních odpadů </t>
  </si>
  <si>
    <t>Činnost místní správy</t>
  </si>
  <si>
    <t>Obecné příjmy a výdaje z finančních operací</t>
  </si>
  <si>
    <t xml:space="preserve">rozp. paragraf </t>
  </si>
  <si>
    <t>popis paragrafu</t>
  </si>
  <si>
    <t>Rozpočet po změnách</t>
  </si>
  <si>
    <t>DDHM - osvětlení na vánoční strom</t>
  </si>
  <si>
    <t>Nebytové hospodářství - (přeplatky záloh z minulých let, náhrada za spotřebu energií)</t>
  </si>
  <si>
    <t>zapojení prostředků z minulých let</t>
  </si>
  <si>
    <t>financování celkem</t>
  </si>
  <si>
    <t>daně - daň z nemovitostí za poz v KÚ Dolany</t>
  </si>
  <si>
    <t>Odvádění a čištění odpadních vod</t>
  </si>
  <si>
    <t xml:space="preserve">oprava a udržování </t>
  </si>
  <si>
    <t>v případě uzavření smlouvy o sdružení prostředků - příspěvek na 1 obyvatele</t>
  </si>
  <si>
    <t>nájem za kontejner</t>
  </si>
  <si>
    <t xml:space="preserve">ostatní služby - svoz bioodpadu </t>
  </si>
  <si>
    <t>ostatní služby (následná péče dle smlouvy II.)</t>
  </si>
  <si>
    <t>poskytnuté příspěvky  (členský příspěvek na aktuelní rok)</t>
  </si>
  <si>
    <t>věstník Pce kraje a rezerva</t>
  </si>
  <si>
    <t>tonery a kancel potřeby</t>
  </si>
  <si>
    <t>Služby peněžních ústavů - bankovní poplatky běžné účty</t>
  </si>
  <si>
    <t>pojištění majetku a vozíků</t>
  </si>
  <si>
    <t>běžné výdaje - 5xxx</t>
  </si>
  <si>
    <t>Ostatní činnosti k omezení hluku a vibrací</t>
  </si>
  <si>
    <t>Komunální služby a územní rozvoj</t>
  </si>
  <si>
    <t>provozní výdaje - hřiště</t>
  </si>
  <si>
    <t>provozní výdaje - obecní dům</t>
  </si>
  <si>
    <t>příspěvek za rok členství obce v DSO Bohdanečsko</t>
  </si>
  <si>
    <t>NESPECIFIKOVANÁ REZERVA NA VÝDAJE  ODPA 6409, POL 5901</t>
  </si>
  <si>
    <t>přijaté dlouhodobé půjčené prostředky (položka 8123)</t>
  </si>
  <si>
    <t>uhrazené splátky dlouhodobých přijatých prostředků (položka 8124)</t>
  </si>
  <si>
    <t>uhrazené splátky dlouhodobých přijatých půjčených prostředků (8124)</t>
  </si>
  <si>
    <t>dlouhodobé přijaté půjčené prostředky (8123)</t>
  </si>
  <si>
    <t>akce pořádané obcí pro děti a občany, příspěvek na akce pořádané pro občany</t>
  </si>
  <si>
    <t xml:space="preserve">provozní výdaje nebytové prostory čp. 20 </t>
  </si>
  <si>
    <t>provozní výdaje knihovna</t>
  </si>
  <si>
    <t>Nebytové prostory</t>
  </si>
  <si>
    <t>výdaje na zastupitelstvo</t>
  </si>
  <si>
    <t>výdaje na provoz úřadu</t>
  </si>
  <si>
    <t>Pojištění funkčně nespecifikované</t>
  </si>
  <si>
    <t>Financování celkem (rozdíl mezi příjmy a výdaje) : z toho</t>
  </si>
  <si>
    <t>provozní výdaje - hřbitov (nájem kontejneru)</t>
  </si>
  <si>
    <t>materiál na údržbu herních prvků hřiště</t>
  </si>
  <si>
    <t>zpracování dat a služby související s inf.a kom.technolog (GOBEC)</t>
  </si>
  <si>
    <t>Ostatní tělovýchovná činnost</t>
  </si>
  <si>
    <t>nein.trastfery - dary</t>
  </si>
  <si>
    <t>využívání a zneškod.kom.odpadu - přijaté nekapit.příspěvky a náhrady</t>
  </si>
  <si>
    <t>pracovní oděv</t>
  </si>
  <si>
    <t>úroky vlatní ( z úvěru 2015)</t>
  </si>
  <si>
    <t>odvody sankcí jiným rozpočtům (kontrola FÚ na CzechPoint z roku 2009)</t>
  </si>
  <si>
    <t>ostatní služby (lékařské prohlídky, revize HP)</t>
  </si>
  <si>
    <t xml:space="preserve">revize </t>
  </si>
  <si>
    <t>minimální částka 100Kč/čtvrtletí</t>
  </si>
  <si>
    <t>Podpora krizového řízení a nouzového plánování</t>
  </si>
  <si>
    <t>Gplus paušál za GOBEC</t>
  </si>
  <si>
    <t>rezerva na služby s rozhlasem</t>
  </si>
  <si>
    <t xml:space="preserve">ostaní nákupy </t>
  </si>
  <si>
    <t xml:space="preserve">neinvestiční transfery - dotace </t>
  </si>
  <si>
    <t xml:space="preserve">ostatní služba - izolační zeleně II. </t>
  </si>
  <si>
    <t>ostatní služby (dle zák 240/2000 Sb.§25a - zajištění přípravy na krizovou situaci</t>
  </si>
  <si>
    <t>práce v obecním lese a odměna za prodej vytěženého dřeva</t>
  </si>
  <si>
    <t>DPP 12x 1,5 tis</t>
  </si>
  <si>
    <t xml:space="preserve">vybavení jednotky </t>
  </si>
  <si>
    <t>zákonné úrazové pojištění  odpovědnosti za škodu při výkonu povolání</t>
  </si>
  <si>
    <t>deratizace kanalizace</t>
  </si>
  <si>
    <t>dotace na akce TJ SOKOL Rohoznice</t>
  </si>
  <si>
    <t>investiční výdaje - 6xxx</t>
  </si>
  <si>
    <t>výdaje na činnost SDH</t>
  </si>
  <si>
    <t>popis výdajů</t>
  </si>
  <si>
    <t>seskupení  rozpočtových položek</t>
  </si>
  <si>
    <t>výdaje související  s hospodařením v obecních lesích</t>
  </si>
  <si>
    <t xml:space="preserve">popis příjmů </t>
  </si>
  <si>
    <t xml:space="preserve">přijaté dotace </t>
  </si>
  <si>
    <t xml:space="preserve">Péče o vzhled obcí a veř.zeleň </t>
  </si>
  <si>
    <t xml:space="preserve">Zastupitelstvo obcí </t>
  </si>
  <si>
    <t>výdaje na místní rozhlas</t>
  </si>
  <si>
    <t>provozní výdaje a úroky z úvěru</t>
  </si>
  <si>
    <t>provozní výdaje - daň z nemovitostí (daň z pozemků v KÚ Dolany)</t>
  </si>
  <si>
    <t xml:space="preserve">bankovní poplatky </t>
  </si>
  <si>
    <t>Přijaté transfery (dotace) - rozpoč.položky 4xxx</t>
  </si>
  <si>
    <t>zapojení prostředků z minulých let + (PROSTŘEDKY Z AKTUELNÍHO ROKU -)</t>
  </si>
  <si>
    <t>STAV PROSTŘEDKŮ NA BĚŽNÝCH ÚČTECH</t>
  </si>
  <si>
    <t xml:space="preserve">ostatní služby (revize VO) </t>
  </si>
  <si>
    <t>neinvetiční trasfresy spolkům (finanční dar)</t>
  </si>
  <si>
    <t>nákup ostatních služeb (pořádané akce v obci s účastí obce)</t>
  </si>
  <si>
    <t xml:space="preserve">odměna za třídění odpadu EKO KOM a.s. </t>
  </si>
  <si>
    <t>10 ti  pohádkový les + 4 tis vánoční strom</t>
  </si>
  <si>
    <t>vstupenky na akci pro děti do 15 let</t>
  </si>
  <si>
    <t xml:space="preserve">DDHM nákup </t>
  </si>
  <si>
    <t>rezerva na nákup vybavení na údržbu zeleně</t>
  </si>
  <si>
    <t>technický dozor pás zeleně II. k Dolanům - GAP (probíhá následná péče)</t>
  </si>
  <si>
    <t>pov. Zdravotní pojištění (9% HM)</t>
  </si>
  <si>
    <t>revize plyn a PO případné drobné opravy</t>
  </si>
  <si>
    <t>plyn (zálohy a vyúčtování)</t>
  </si>
  <si>
    <t>dle skutečnosti z minulých let</t>
  </si>
  <si>
    <t>na traktůrek a běžný mat na zeleň (postřik, nářadí…)</t>
  </si>
  <si>
    <t>sekání cest p. Sirůček 2 x a rezerva</t>
  </si>
  <si>
    <t>nákup DDHM (kontejner na biodpad)</t>
  </si>
  <si>
    <t>nákup ostatních služeb (aktualizace pastortu komunikací)</t>
  </si>
  <si>
    <t>nákup ostatních služeb, nákup GSM sytémů vrat, web.stránky obce</t>
  </si>
  <si>
    <t>výdaje z fin. Vyp. Minul let mezi obcemi (projednávání přestupků Magistrát Pce)</t>
  </si>
  <si>
    <t xml:space="preserve">%plnění </t>
  </si>
  <si>
    <t>Zrušený odvod z loterii a podobných her</t>
  </si>
  <si>
    <t>přijaté kapitálové přísvěvky a náhrady - vyúčtování elektřiny za minulý rok - přeplatek</t>
  </si>
  <si>
    <t>Pohřebnictví - příjmy z poskytování služeb</t>
  </si>
  <si>
    <t>Pohřebnictví - příjmy z pronájmu pozemků</t>
  </si>
  <si>
    <t>poskytnuté zálohy vlstní pokladně</t>
  </si>
  <si>
    <t>nájem - kabiny  čp 100</t>
  </si>
  <si>
    <t>nájem - obecní dům čp. 20</t>
  </si>
  <si>
    <t>poskytnuté neinvestiční příspěvky (Krajská knihovna Pardubice - roční smlouva)</t>
  </si>
  <si>
    <t>členský příspěvek na DSO Reg. svazek obcí Bohdanečsko</t>
  </si>
  <si>
    <t>Odnětí půdy ze zemědělského půdního fondu</t>
  </si>
  <si>
    <t xml:space="preserve">budovy, haly a stavby  ( u čp. 20, pč. 85/2) </t>
  </si>
  <si>
    <t>Platby daní a poplatků - obce</t>
  </si>
  <si>
    <t>Ostatní finanční operace</t>
  </si>
  <si>
    <t>Neinvestiční dotace z rozpočtu Pce kraje - POV dotační titu OBCHOD</t>
  </si>
  <si>
    <t>Neinvestiční dotace z rozpočtu Pce kraje - POV dotační titul OPRAVA CHODNIKU</t>
  </si>
  <si>
    <t>z dotace MMR</t>
  </si>
  <si>
    <t>Činnosti místní správy - přijaté nekap.příspěvky a náhrady</t>
  </si>
  <si>
    <t>42xx</t>
  </si>
  <si>
    <t>UZ17928</t>
  </si>
  <si>
    <t>dotace POR MMR - oprava místní komunikace</t>
  </si>
  <si>
    <t xml:space="preserve">dotace POR MMR - nákup herních prvků </t>
  </si>
  <si>
    <t>UZ17XX</t>
  </si>
  <si>
    <t>herní prvky - z dotace Program obnovy a rozvoje venkova 2017 MMR</t>
  </si>
  <si>
    <t>Neinvestiční dotace z rozpočtu Pce kraje - na požární techniku</t>
  </si>
  <si>
    <t>nákup drobného dlouhodobého majetku</t>
  </si>
  <si>
    <t>silnice - financovaná z MMR</t>
  </si>
  <si>
    <t>pohonné hmoty</t>
  </si>
  <si>
    <t>daň z hazardních her</t>
  </si>
  <si>
    <t>Péče o vzhled obcí - příjmy z pronájmu movit. Maj</t>
  </si>
  <si>
    <t>Péče o vzhled obcí - příjmy z posk.služeb (sekání…)</t>
  </si>
  <si>
    <t>Ostatní neiv.transfery od rozp.územ.úrovně - rozdělení členského podílu - od Svazku obcí Přeloučsja</t>
  </si>
  <si>
    <t>oprava, údržba (z dotace POV - Pce kr) včetně ostatních oprav</t>
  </si>
  <si>
    <t>ostatní inv.trasfery veřejným rozpočtům - RSO Bohdanečsko (nákup radaru)</t>
  </si>
  <si>
    <t>nákup pozemků</t>
  </si>
  <si>
    <t>konzultační, poradenská a právní služby</t>
  </si>
  <si>
    <t>ROK 2018</t>
  </si>
  <si>
    <t>Rozpočet 2017 (včetně změn k 09/2017)</t>
  </si>
  <si>
    <t>plnění 09/2017</t>
  </si>
  <si>
    <t xml:space="preserve">1 rozpočtové opatření - schváleno </t>
  </si>
  <si>
    <t xml:space="preserve">2 rozpočtové opatření - schváleno </t>
  </si>
  <si>
    <t xml:space="preserve">3 rozpočtové opatření
schváleno </t>
  </si>
  <si>
    <t xml:space="preserve">4 rozpočtové opatření 
schváleno </t>
  </si>
  <si>
    <t xml:space="preserve">5 rozpčtové opatření schváleno </t>
  </si>
  <si>
    <t xml:space="preserve">6 RO ze </t>
  </si>
  <si>
    <t>Rozpočet 2018 po RO</t>
  </si>
  <si>
    <t>plnění 02/2018</t>
  </si>
  <si>
    <t>plnění 03/2018</t>
  </si>
  <si>
    <t>plnění 04/2018</t>
  </si>
  <si>
    <t>plnění 05/2018</t>
  </si>
  <si>
    <t>plnění 06/2018</t>
  </si>
  <si>
    <t>plnění 08/2018</t>
  </si>
  <si>
    <t>plnění 09/2018</t>
  </si>
  <si>
    <t>plnění 10/2018</t>
  </si>
  <si>
    <t>plnění 11/2017</t>
  </si>
  <si>
    <t>Návrh rozpočtu rok 2018</t>
  </si>
  <si>
    <t>bude rozpočtováno v roce 2018 podle daňového přiznání z PPO</t>
  </si>
  <si>
    <t>předpoklad dle RÚD na rok 2018 podle SMO</t>
  </si>
  <si>
    <t xml:space="preserve">rezerva v rozpočtu </t>
  </si>
  <si>
    <t>ostatní služby (demontáž a montáž rozhlasu při rek. VO)</t>
  </si>
  <si>
    <t xml:space="preserve">vybavení jednotky JPO </t>
  </si>
  <si>
    <t>12 tis Maháček PO, 20 tis moduly od fi Gordic (UCT, MAJ, ROB, KDF, KXF a MZD) +  rezerva, 4 tis ANTE -domena. 2 tis podpisové certifikáty</t>
  </si>
  <si>
    <t>drobná údržba - budova úřadu</t>
  </si>
  <si>
    <t>bude rozpočtováno  dle skutečného daňového přiznání</t>
  </si>
  <si>
    <t xml:space="preserve">SOP odvoz kom odpadu a 2x nebezpečný odpad 25 tis </t>
  </si>
  <si>
    <t>dosaba uhynulých 4 ks tújí -nákup materiálu</t>
  </si>
  <si>
    <t>zálohy 1670 x 12 + 3 tis doplatek</t>
  </si>
  <si>
    <t>1360 x 12 záloha + doplatek cca 3,5 tis Kč</t>
  </si>
  <si>
    <t>1 900 x 12 zálohy + 3 tis doplatek</t>
  </si>
  <si>
    <t>1160x 12 + doplatek cca 3 tis kč</t>
  </si>
  <si>
    <t>záloha 8 400 x 12 + 2 tis doplatek</t>
  </si>
  <si>
    <t>oznámen rozpis čl. příspěvků na rok 2018, z 23.11.2017</t>
  </si>
  <si>
    <t>4,2 tis  EDERA + 30 az 31 tis TMOBILE - změna operátora v průběhu roku 2017 vč. Rezervy</t>
  </si>
  <si>
    <t>1500 Kč měsíčně</t>
  </si>
  <si>
    <t>Budovy, haly, stavby  (napojení na cestu k Šedivkovým)</t>
  </si>
  <si>
    <t xml:space="preserve">hudební produkce 1 akce 5 tis + akce pro děti - zájezd 20 tis </t>
  </si>
  <si>
    <t>pohoštění na 1 akci pořádanou obcí pro občany 9 tis, rozsvícení vánočn.stromu 3 tis</t>
  </si>
  <si>
    <t>4 410 x 12 zálohy + doplatek cca 2 tis</t>
  </si>
  <si>
    <t>dotace TJ SOKOL na pořádáné akce</t>
  </si>
  <si>
    <t xml:space="preserve">15 akcí  x 1 500 - zvýšený nájem </t>
  </si>
  <si>
    <t>nákup DDHM (vybavení kuchyně)</t>
  </si>
  <si>
    <t>topení, kotel, parkety (požádáno o dotaci POV od Pce kr</t>
  </si>
  <si>
    <t>úvěr k doplacení do pololetí 2018</t>
  </si>
  <si>
    <t>úklid komunikace - krajnice a chodíky</t>
  </si>
  <si>
    <t xml:space="preserve">akce realizovaná PF  doplaceno připojeni na komunikaci </t>
  </si>
  <si>
    <t>nová výše odměn od 1.1.2018</t>
  </si>
  <si>
    <t>p. Korejtková 10 tis, právní služby přestupková komise 15 tis</t>
  </si>
  <si>
    <t>poznámka - vysvětlení k návrhu rozpočtu 2018</t>
  </si>
  <si>
    <t>REZERVA  v rozpočtu</t>
  </si>
  <si>
    <t>bude rozpočtováno dle skutečného FV s účel.dotací od Pce kraje</t>
  </si>
  <si>
    <t>Návrh rozpočtu Obce ROHOZNICE na rok 2018</t>
  </si>
  <si>
    <t>rezerva na výdaje roku 2018</t>
  </si>
  <si>
    <t>DPP správce objeku - 15 akcí za rok * 900 Kč</t>
  </si>
  <si>
    <t xml:space="preserve">dohody bez úklidu silnice (70 tis + 20 tis rezerva) (83 Kč/1 hodinu) </t>
  </si>
  <si>
    <t>jen DDP účetní 10 a úklid 2,5 + rezerva 30 tis Kč ost.dohoda</t>
  </si>
  <si>
    <t>přijaté dotace - příspěvek na výkon státní správy (předpokládaná dotace ze státního rozpočtu)</t>
  </si>
  <si>
    <t>izolační zeleň mezi dálnicí D11 a obcí</t>
  </si>
  <si>
    <t>Schválený rozpočet 2017</t>
  </si>
  <si>
    <t>seskupení rozpočtové položky</t>
  </si>
  <si>
    <t>Úpravený rozpočet 2017</t>
  </si>
  <si>
    <t>Návrh rozpočtu na rok 2018</t>
  </si>
  <si>
    <t>* rozpis výdajů dle paragrafového členění</t>
  </si>
  <si>
    <t>dotace Myslivecky spolek Hájek Bukovka</t>
  </si>
  <si>
    <t xml:space="preserve">herní prvky - hřiště </t>
  </si>
  <si>
    <t>investice - výstavba provozní budovy</t>
  </si>
  <si>
    <t>finanční vypořádání z minulých let</t>
  </si>
  <si>
    <t>daň z příjmů PO za obec</t>
  </si>
  <si>
    <t>investiční příspěvek - DSO Bohdanečsko</t>
  </si>
  <si>
    <t>* paragrafové členění uvedeno níže</t>
  </si>
  <si>
    <t>Plnění rozpočtu - příloha k Návrhu rozpočtu 2018 - výkaz Fin 2-12 k 30.9.2017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</si>
</sst>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%"/>
    <numFmt numFmtId="187" formatCode="[$-405]d\.\ mmmm\ yyyy"/>
    <numFmt numFmtId="188" formatCode="[$-405]mmmm\ yy;@"/>
    <numFmt numFmtId="189" formatCode="0.000%"/>
    <numFmt numFmtId="190" formatCode="[$-F800]dddd\,\ mmmm\ dd\,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4" fontId="6" fillId="33" borderId="10" xfId="39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44" fontId="6" fillId="0" borderId="10" xfId="39" applyFont="1" applyBorder="1" applyAlignment="1">
      <alignment/>
    </xf>
    <xf numFmtId="0" fontId="6" fillId="34" borderId="10" xfId="0" applyFont="1" applyFill="1" applyBorder="1" applyAlignment="1">
      <alignment wrapText="1"/>
    </xf>
    <xf numFmtId="44" fontId="6" fillId="35" borderId="10" xfId="39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44" fontId="6" fillId="0" borderId="10" xfId="39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44" fontId="0" fillId="0" borderId="0" xfId="39" applyFont="1" applyAlignment="1">
      <alignment/>
    </xf>
    <xf numFmtId="44" fontId="7" fillId="0" borderId="10" xfId="39" applyFont="1" applyBorder="1" applyAlignment="1">
      <alignment horizontal="center" wrapText="1"/>
    </xf>
    <xf numFmtId="44" fontId="0" fillId="0" borderId="10" xfId="39" applyFont="1" applyBorder="1" applyAlignment="1">
      <alignment/>
    </xf>
    <xf numFmtId="44" fontId="0" fillId="0" borderId="10" xfId="39" applyFont="1" applyFill="1" applyBorder="1" applyAlignment="1">
      <alignment/>
    </xf>
    <xf numFmtId="0" fontId="7" fillId="0" borderId="0" xfId="0" applyFont="1" applyAlignment="1">
      <alignment/>
    </xf>
    <xf numFmtId="44" fontId="5" fillId="0" borderId="10" xfId="39" applyFont="1" applyBorder="1" applyAlignment="1">
      <alignment/>
    </xf>
    <xf numFmtId="44" fontId="5" fillId="0" borderId="10" xfId="39" applyFont="1" applyFill="1" applyBorder="1" applyAlignment="1">
      <alignment wrapText="1"/>
    </xf>
    <xf numFmtId="0" fontId="0" fillId="0" borderId="0" xfId="0" applyBorder="1" applyAlignment="1">
      <alignment/>
    </xf>
    <xf numFmtId="44" fontId="5" fillId="34" borderId="10" xfId="39" applyFont="1" applyFill="1" applyBorder="1" applyAlignment="1">
      <alignment/>
    </xf>
    <xf numFmtId="44" fontId="0" fillId="0" borderId="0" xfId="39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4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44" fontId="6" fillId="36" borderId="11" xfId="39" applyFont="1" applyFill="1" applyBorder="1" applyAlignment="1">
      <alignment horizontal="center"/>
    </xf>
    <xf numFmtId="44" fontId="6" fillId="33" borderId="12" xfId="39" applyFont="1" applyFill="1" applyBorder="1" applyAlignment="1">
      <alignment/>
    </xf>
    <xf numFmtId="44" fontId="6" fillId="36" borderId="13" xfId="39" applyFont="1" applyFill="1" applyBorder="1" applyAlignment="1">
      <alignment horizontal="center"/>
    </xf>
    <xf numFmtId="44" fontId="6" fillId="35" borderId="14" xfId="39" applyFont="1" applyFill="1" applyBorder="1" applyAlignment="1">
      <alignment horizontal="center"/>
    </xf>
    <xf numFmtId="44" fontId="5" fillId="0" borderId="10" xfId="39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0" fillId="0" borderId="10" xfId="0" applyBorder="1" applyAlignment="1">
      <alignment/>
    </xf>
    <xf numFmtId="44" fontId="0" fillId="0" borderId="10" xfId="39" applyFont="1" applyFill="1" applyBorder="1" applyAlignment="1">
      <alignment/>
    </xf>
    <xf numFmtId="44" fontId="0" fillId="0" borderId="10" xfId="39" applyFont="1" applyBorder="1" applyAlignment="1">
      <alignment wrapText="1"/>
    </xf>
    <xf numFmtId="44" fontId="0" fillId="37" borderId="10" xfId="39" applyFont="1" applyFill="1" applyBorder="1" applyAlignment="1">
      <alignment/>
    </xf>
    <xf numFmtId="44" fontId="7" fillId="0" borderId="10" xfId="39" applyFont="1" applyBorder="1" applyAlignment="1">
      <alignment/>
    </xf>
    <xf numFmtId="44" fontId="7" fillId="33" borderId="10" xfId="39" applyFont="1" applyFill="1" applyBorder="1" applyAlignment="1">
      <alignment/>
    </xf>
    <xf numFmtId="44" fontId="7" fillId="0" borderId="0" xfId="39" applyFont="1" applyBorder="1" applyAlignment="1">
      <alignment/>
    </xf>
    <xf numFmtId="44" fontId="6" fillId="34" borderId="10" xfId="39" applyFont="1" applyFill="1" applyBorder="1" applyAlignment="1">
      <alignment/>
    </xf>
    <xf numFmtId="44" fontId="6" fillId="36" borderId="14" xfId="39" applyFont="1" applyFill="1" applyBorder="1" applyAlignment="1">
      <alignment horizontal="center"/>
    </xf>
    <xf numFmtId="44" fontId="0" fillId="0" borderId="12" xfId="39" applyFont="1" applyBorder="1" applyAlignment="1">
      <alignment/>
    </xf>
    <xf numFmtId="44" fontId="6" fillId="36" borderId="16" xfId="39" applyFont="1" applyFill="1" applyBorder="1" applyAlignment="1">
      <alignment horizontal="center"/>
    </xf>
    <xf numFmtId="44" fontId="6" fillId="35" borderId="11" xfId="39" applyFont="1" applyFill="1" applyBorder="1" applyAlignment="1">
      <alignment horizontal="center"/>
    </xf>
    <xf numFmtId="44" fontId="0" fillId="0" borderId="12" xfId="39" applyFont="1" applyFill="1" applyBorder="1" applyAlignment="1">
      <alignment/>
    </xf>
    <xf numFmtId="9" fontId="0" fillId="0" borderId="10" xfId="48" applyFont="1" applyBorder="1" applyAlignment="1">
      <alignment/>
    </xf>
    <xf numFmtId="9" fontId="7" fillId="38" borderId="10" xfId="48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4" fontId="5" fillId="37" borderId="10" xfId="39" applyFont="1" applyFill="1" applyBorder="1" applyAlignment="1">
      <alignment/>
    </xf>
    <xf numFmtId="44" fontId="12" fillId="35" borderId="10" xfId="39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4" fontId="6" fillId="0" borderId="10" xfId="39" applyFont="1" applyFill="1" applyBorder="1" applyAlignment="1">
      <alignment/>
    </xf>
    <xf numFmtId="44" fontId="13" fillId="39" borderId="17" xfId="39" applyFont="1" applyFill="1" applyBorder="1" applyAlignment="1">
      <alignment horizontal="center"/>
    </xf>
    <xf numFmtId="44" fontId="7" fillId="40" borderId="10" xfId="39" applyFont="1" applyFill="1" applyBorder="1" applyAlignment="1">
      <alignment horizontal="center" wrapText="1"/>
    </xf>
    <xf numFmtId="44" fontId="10" fillId="0" borderId="0" xfId="0" applyNumberFormat="1" applyFont="1" applyBorder="1" applyAlignment="1">
      <alignment/>
    </xf>
    <xf numFmtId="9" fontId="6" fillId="36" borderId="14" xfId="48" applyFont="1" applyFill="1" applyBorder="1" applyAlignment="1">
      <alignment horizontal="center"/>
    </xf>
    <xf numFmtId="9" fontId="7" fillId="35" borderId="10" xfId="48" applyFont="1" applyFill="1" applyBorder="1" applyAlignment="1">
      <alignment/>
    </xf>
    <xf numFmtId="0" fontId="0" fillId="0" borderId="15" xfId="0" applyBorder="1" applyAlignment="1">
      <alignment/>
    </xf>
    <xf numFmtId="44" fontId="0" fillId="41" borderId="10" xfId="39" applyFont="1" applyFill="1" applyBorder="1" applyAlignment="1">
      <alignment/>
    </xf>
    <xf numFmtId="44" fontId="0" fillId="41" borderId="10" xfId="39" applyFont="1" applyFill="1" applyBorder="1" applyAlignment="1">
      <alignment/>
    </xf>
    <xf numFmtId="44" fontId="6" fillId="36" borderId="18" xfId="39" applyFont="1" applyFill="1" applyBorder="1" applyAlignment="1">
      <alignment horizontal="center"/>
    </xf>
    <xf numFmtId="44" fontId="6" fillId="36" borderId="19" xfId="39" applyFont="1" applyFill="1" applyBorder="1" applyAlignment="1">
      <alignment horizontal="center"/>
    </xf>
    <xf numFmtId="44" fontId="6" fillId="35" borderId="20" xfId="39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4" fontId="7" fillId="40" borderId="10" xfId="39" applyFont="1" applyFill="1" applyBorder="1" applyAlignment="1">
      <alignment/>
    </xf>
    <xf numFmtId="44" fontId="0" fillId="0" borderId="0" xfId="0" applyNumberFormat="1" applyAlignment="1">
      <alignment/>
    </xf>
    <xf numFmtId="0" fontId="11" fillId="0" borderId="0" xfId="0" applyFont="1" applyAlignment="1">
      <alignment/>
    </xf>
    <xf numFmtId="44" fontId="8" fillId="0" borderId="24" xfId="0" applyNumberFormat="1" applyFon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4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44" fontId="4" fillId="0" borderId="0" xfId="39" applyFont="1" applyAlignment="1">
      <alignment/>
    </xf>
    <xf numFmtId="44" fontId="5" fillId="0" borderId="0" xfId="39" applyFont="1" applyAlignment="1">
      <alignment/>
    </xf>
    <xf numFmtId="44" fontId="6" fillId="0" borderId="0" xfId="39" applyFont="1" applyBorder="1" applyAlignment="1">
      <alignment horizontal="center"/>
    </xf>
    <xf numFmtId="44" fontId="5" fillId="0" borderId="10" xfId="39" applyFont="1" applyBorder="1" applyAlignment="1">
      <alignment wrapText="1"/>
    </xf>
    <xf numFmtId="44" fontId="6" fillId="36" borderId="20" xfId="39" applyFont="1" applyFill="1" applyBorder="1" applyAlignment="1">
      <alignment horizontal="center"/>
    </xf>
    <xf numFmtId="44" fontId="6" fillId="36" borderId="25" xfId="39" applyFont="1" applyFill="1" applyBorder="1" applyAlignment="1">
      <alignment horizontal="center"/>
    </xf>
    <xf numFmtId="44" fontId="6" fillId="35" borderId="21" xfId="39" applyFont="1" applyFill="1" applyBorder="1" applyAlignment="1">
      <alignment horizontal="center"/>
    </xf>
    <xf numFmtId="44" fontId="6" fillId="33" borderId="10" xfId="39" applyFont="1" applyFill="1" applyBorder="1" applyAlignment="1">
      <alignment horizontal="center" wrapText="1"/>
    </xf>
    <xf numFmtId="44" fontId="5" fillId="0" borderId="10" xfId="39" applyFont="1" applyFill="1" applyBorder="1" applyAlignment="1">
      <alignment horizontal="left" wrapText="1"/>
    </xf>
    <xf numFmtId="44" fontId="6" fillId="33" borderId="12" xfId="39" applyFont="1" applyFill="1" applyBorder="1" applyAlignment="1">
      <alignment horizontal="center" wrapText="1"/>
    </xf>
    <xf numFmtId="44" fontId="6" fillId="33" borderId="17" xfId="39" applyFont="1" applyFill="1" applyBorder="1" applyAlignment="1">
      <alignment horizontal="center" wrapText="1"/>
    </xf>
    <xf numFmtId="44" fontId="6" fillId="39" borderId="17" xfId="39" applyFont="1" applyFill="1" applyBorder="1" applyAlignment="1">
      <alignment horizontal="center" wrapText="1"/>
    </xf>
    <xf numFmtId="44" fontId="5" fillId="0" borderId="10" xfId="39" applyFont="1" applyBorder="1" applyAlignment="1">
      <alignment horizontal="right"/>
    </xf>
    <xf numFmtId="44" fontId="5" fillId="0" borderId="10" xfId="39" applyFont="1" applyBorder="1" applyAlignment="1">
      <alignment horizontal="right" wrapText="1"/>
    </xf>
    <xf numFmtId="44" fontId="6" fillId="34" borderId="10" xfId="39" applyFont="1" applyFill="1" applyBorder="1" applyAlignment="1">
      <alignment wrapText="1"/>
    </xf>
    <xf numFmtId="44" fontId="6" fillId="0" borderId="10" xfId="39" applyFont="1" applyFill="1" applyBorder="1" applyAlignment="1">
      <alignment wrapText="1"/>
    </xf>
    <xf numFmtId="44" fontId="6" fillId="0" borderId="10" xfId="39" applyFont="1" applyBorder="1" applyAlignment="1">
      <alignment horizontal="center" wrapText="1"/>
    </xf>
    <xf numFmtId="44" fontId="5" fillId="0" borderId="0" xfId="39" applyFont="1" applyAlignment="1">
      <alignment horizontal="right"/>
    </xf>
    <xf numFmtId="44" fontId="0" fillId="41" borderId="10" xfId="39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44" fontId="7" fillId="0" borderId="0" xfId="39" applyFont="1" applyAlignment="1">
      <alignment/>
    </xf>
    <xf numFmtId="44" fontId="6" fillId="40" borderId="10" xfId="39" applyFont="1" applyFill="1" applyBorder="1" applyAlignment="1">
      <alignment/>
    </xf>
    <xf numFmtId="190" fontId="7" fillId="0" borderId="0" xfId="0" applyNumberFormat="1" applyFont="1" applyAlignment="1">
      <alignment horizontal="right"/>
    </xf>
    <xf numFmtId="44" fontId="0" fillId="0" borderId="0" xfId="0" applyNumberFormat="1" applyFont="1" applyFill="1" applyAlignment="1">
      <alignment/>
    </xf>
    <xf numFmtId="44" fontId="0" fillId="0" borderId="0" xfId="39" applyFont="1" applyFill="1" applyAlignment="1">
      <alignment/>
    </xf>
    <xf numFmtId="44" fontId="0" fillId="0" borderId="0" xfId="39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41" borderId="10" xfId="0" applyFont="1" applyFill="1" applyBorder="1" applyAlignment="1">
      <alignment horizontal="right"/>
    </xf>
    <xf numFmtId="44" fontId="5" fillId="41" borderId="10" xfId="39" applyFont="1" applyFill="1" applyBorder="1" applyAlignment="1">
      <alignment horizontal="right"/>
    </xf>
    <xf numFmtId="44" fontId="5" fillId="41" borderId="10" xfId="39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44" fontId="5" fillId="0" borderId="17" xfId="39" applyFont="1" applyBorder="1" applyAlignment="1">
      <alignment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44" fontId="5" fillId="0" borderId="13" xfId="39" applyFont="1" applyBorder="1" applyAlignment="1">
      <alignment/>
    </xf>
    <xf numFmtId="44" fontId="0" fillId="0" borderId="13" xfId="39" applyFont="1" applyBorder="1" applyAlignment="1">
      <alignment/>
    </xf>
    <xf numFmtId="44" fontId="7" fillId="40" borderId="13" xfId="39" applyFont="1" applyFill="1" applyBorder="1" applyAlignment="1">
      <alignment/>
    </xf>
    <xf numFmtId="44" fontId="0" fillId="37" borderId="13" xfId="39" applyFont="1" applyFill="1" applyBorder="1" applyAlignment="1">
      <alignment/>
    </xf>
    <xf numFmtId="44" fontId="0" fillId="41" borderId="13" xfId="39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4" fontId="0" fillId="0" borderId="12" xfId="39" applyFont="1" applyBorder="1" applyAlignment="1">
      <alignment wrapText="1"/>
    </xf>
    <xf numFmtId="44" fontId="6" fillId="0" borderId="12" xfId="39" applyFont="1" applyBorder="1" applyAlignment="1">
      <alignment/>
    </xf>
    <xf numFmtId="44" fontId="5" fillId="0" borderId="12" xfId="39" applyFont="1" applyBorder="1" applyAlignment="1">
      <alignment/>
    </xf>
    <xf numFmtId="44" fontId="6" fillId="0" borderId="12" xfId="39" applyFont="1" applyBorder="1" applyAlignment="1">
      <alignment wrapText="1"/>
    </xf>
    <xf numFmtId="44" fontId="5" fillId="0" borderId="12" xfId="39" applyFont="1" applyFill="1" applyBorder="1" applyAlignment="1">
      <alignment wrapText="1"/>
    </xf>
    <xf numFmtId="44" fontId="5" fillId="41" borderId="12" xfId="39" applyFont="1" applyFill="1" applyBorder="1" applyAlignment="1">
      <alignment horizontal="right"/>
    </xf>
    <xf numFmtId="44" fontId="5" fillId="34" borderId="12" xfId="39" applyFont="1" applyFill="1" applyBorder="1" applyAlignment="1">
      <alignment/>
    </xf>
    <xf numFmtId="0" fontId="6" fillId="0" borderId="13" xfId="0" applyFont="1" applyBorder="1" applyAlignment="1">
      <alignment/>
    </xf>
    <xf numFmtId="44" fontId="6" fillId="33" borderId="26" xfId="39" applyFont="1" applyFill="1" applyBorder="1" applyAlignment="1">
      <alignment horizontal="center" wrapText="1"/>
    </xf>
    <xf numFmtId="44" fontId="6" fillId="33" borderId="13" xfId="39" applyFont="1" applyFill="1" applyBorder="1" applyAlignment="1">
      <alignment/>
    </xf>
    <xf numFmtId="44" fontId="7" fillId="33" borderId="13" xfId="39" applyFont="1" applyFill="1" applyBorder="1" applyAlignment="1">
      <alignment/>
    </xf>
    <xf numFmtId="44" fontId="6" fillId="33" borderId="16" xfId="39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4" fontId="6" fillId="0" borderId="28" xfId="39" applyFont="1" applyBorder="1" applyAlignment="1">
      <alignment horizontal="center" vertical="center" wrapText="1"/>
    </xf>
    <xf numFmtId="44" fontId="7" fillId="0" borderId="29" xfId="39" applyFont="1" applyBorder="1" applyAlignment="1">
      <alignment horizontal="center" wrapText="1"/>
    </xf>
    <xf numFmtId="44" fontId="7" fillId="40" borderId="28" xfId="39" applyFont="1" applyFill="1" applyBorder="1" applyAlignment="1">
      <alignment horizontal="center" wrapText="1"/>
    </xf>
    <xf numFmtId="44" fontId="7" fillId="0" borderId="28" xfId="39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44" fontId="19" fillId="0" borderId="10" xfId="39" applyFont="1" applyBorder="1" applyAlignment="1">
      <alignment horizontal="center" wrapText="1"/>
    </xf>
    <xf numFmtId="44" fontId="19" fillId="41" borderId="10" xfId="39" applyFont="1" applyFill="1" applyBorder="1" applyAlignment="1">
      <alignment/>
    </xf>
    <xf numFmtId="44" fontId="5" fillId="0" borderId="17" xfId="39" applyFont="1" applyFill="1" applyBorder="1" applyAlignment="1">
      <alignment horizontal="left" wrapText="1"/>
    </xf>
    <xf numFmtId="44" fontId="6" fillId="33" borderId="12" xfId="39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9" fontId="7" fillId="0" borderId="10" xfId="48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39" applyFont="1" applyBorder="1" applyAlignment="1">
      <alignment horizontal="center" wrapText="1"/>
    </xf>
    <xf numFmtId="44" fontId="0" fillId="41" borderId="10" xfId="39" applyFont="1" applyFill="1" applyBorder="1" applyAlignment="1">
      <alignment/>
    </xf>
    <xf numFmtId="44" fontId="0" fillId="0" borderId="17" xfId="39" applyFont="1" applyBorder="1" applyAlignment="1">
      <alignment/>
    </xf>
    <xf numFmtId="0" fontId="7" fillId="0" borderId="29" xfId="0" applyFont="1" applyBorder="1" applyAlignment="1">
      <alignment horizontal="center" wrapText="1"/>
    </xf>
    <xf numFmtId="44" fontId="7" fillId="0" borderId="13" xfId="39" applyFont="1" applyBorder="1" applyAlignment="1">
      <alignment/>
    </xf>
    <xf numFmtId="44" fontId="14" fillId="0" borderId="10" xfId="39" applyFont="1" applyBorder="1" applyAlignment="1">
      <alignment wrapText="1"/>
    </xf>
    <xf numFmtId="9" fontId="0" fillId="0" borderId="12" xfId="48" applyFont="1" applyBorder="1" applyAlignment="1">
      <alignment/>
    </xf>
    <xf numFmtId="0" fontId="0" fillId="41" borderId="10" xfId="0" applyFill="1" applyBorder="1" applyAlignment="1">
      <alignment/>
    </xf>
    <xf numFmtId="0" fontId="5" fillId="41" borderId="10" xfId="0" applyFont="1" applyFill="1" applyBorder="1" applyAlignment="1">
      <alignment wrapText="1"/>
    </xf>
    <xf numFmtId="0" fontId="0" fillId="41" borderId="0" xfId="0" applyFill="1" applyAlignment="1">
      <alignment/>
    </xf>
    <xf numFmtId="0" fontId="0" fillId="41" borderId="10" xfId="0" applyFill="1" applyBorder="1" applyAlignment="1">
      <alignment wrapText="1"/>
    </xf>
    <xf numFmtId="0" fontId="0" fillId="41" borderId="0" xfId="0" applyFill="1" applyBorder="1" applyAlignment="1">
      <alignment/>
    </xf>
    <xf numFmtId="44" fontId="20" fillId="0" borderId="0" xfId="39" applyFont="1" applyAlignment="1">
      <alignment/>
    </xf>
    <xf numFmtId="44" fontId="20" fillId="0" borderId="10" xfId="39" applyFont="1" applyBorder="1" applyAlignment="1">
      <alignment/>
    </xf>
    <xf numFmtId="44" fontId="20" fillId="0" borderId="29" xfId="39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42" borderId="10" xfId="0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17" fillId="0" borderId="12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4" fontId="11" fillId="0" borderId="30" xfId="0" applyNumberFormat="1" applyFont="1" applyBorder="1" applyAlignment="1">
      <alignment horizontal="left"/>
    </xf>
    <xf numFmtId="0" fontId="15" fillId="0" borderId="14" xfId="0" applyFont="1" applyBorder="1" applyAlignment="1">
      <alignment horizontal="center" wrapText="1"/>
    </xf>
    <xf numFmtId="44" fontId="10" fillId="0" borderId="31" xfId="39" applyFont="1" applyBorder="1" applyAlignment="1">
      <alignment/>
    </xf>
    <xf numFmtId="44" fontId="10" fillId="0" borderId="12" xfId="39" applyFont="1" applyBorder="1" applyAlignment="1">
      <alignment/>
    </xf>
    <xf numFmtId="44" fontId="10" fillId="0" borderId="32" xfId="39" applyFont="1" applyBorder="1" applyAlignment="1">
      <alignment/>
    </xf>
    <xf numFmtId="44" fontId="11" fillId="0" borderId="29" xfId="0" applyNumberFormat="1" applyFont="1" applyBorder="1" applyAlignment="1">
      <alignment horizontal="left"/>
    </xf>
    <xf numFmtId="44" fontId="17" fillId="0" borderId="12" xfId="0" applyNumberFormat="1" applyFont="1" applyFill="1" applyBorder="1" applyAlignment="1">
      <alignment horizontal="right" wrapText="1"/>
    </xf>
    <xf numFmtId="44" fontId="17" fillId="0" borderId="3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44" fontId="17" fillId="0" borderId="0" xfId="0" applyNumberFormat="1" applyFont="1" applyFill="1" applyBorder="1" applyAlignment="1">
      <alignment horizontal="right" wrapText="1"/>
    </xf>
    <xf numFmtId="44" fontId="8" fillId="0" borderId="0" xfId="0" applyNumberFormat="1" applyFont="1" applyFill="1" applyBorder="1" applyAlignment="1">
      <alignment/>
    </xf>
    <xf numFmtId="44" fontId="9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wrapText="1" shrinkToFit="1"/>
    </xf>
    <xf numFmtId="0" fontId="17" fillId="0" borderId="14" xfId="0" applyFont="1" applyBorder="1" applyAlignment="1">
      <alignment horizontal="center" wrapText="1"/>
    </xf>
    <xf numFmtId="0" fontId="10" fillId="0" borderId="17" xfId="0" applyFont="1" applyFill="1" applyBorder="1" applyAlignment="1">
      <alignment wrapText="1" shrinkToFit="1"/>
    </xf>
    <xf numFmtId="0" fontId="9" fillId="0" borderId="0" xfId="0" applyFont="1" applyFill="1" applyBorder="1" applyAlignment="1">
      <alignment wrapText="1" shrinkToFit="1"/>
    </xf>
    <xf numFmtId="0" fontId="9" fillId="0" borderId="0" xfId="0" applyFont="1" applyAlignment="1">
      <alignment/>
    </xf>
    <xf numFmtId="0" fontId="9" fillId="0" borderId="10" xfId="39" applyNumberFormat="1" applyFont="1" applyBorder="1" applyAlignment="1">
      <alignment/>
    </xf>
    <xf numFmtId="44" fontId="9" fillId="0" borderId="0" xfId="0" applyNumberFormat="1" applyFont="1" applyBorder="1" applyAlignment="1">
      <alignment horizontal="left"/>
    </xf>
    <xf numFmtId="44" fontId="10" fillId="0" borderId="33" xfId="0" applyNumberFormat="1" applyFont="1" applyBorder="1" applyAlignment="1">
      <alignment horizontal="left" wrapText="1"/>
    </xf>
    <xf numFmtId="44" fontId="10" fillId="0" borderId="34" xfId="0" applyNumberFormat="1" applyFont="1" applyBorder="1" applyAlignment="1">
      <alignment horizontal="left" wrapText="1"/>
    </xf>
    <xf numFmtId="44" fontId="10" fillId="0" borderId="10" xfId="0" applyNumberFormat="1" applyFont="1" applyBorder="1" applyAlignment="1">
      <alignment horizontal="left"/>
    </xf>
    <xf numFmtId="44" fontId="10" fillId="0" borderId="10" xfId="0" applyNumberFormat="1" applyFont="1" applyBorder="1" applyAlignment="1">
      <alignment horizontal="right" wrapText="1" shrinkToFit="1"/>
    </xf>
    <xf numFmtId="44" fontId="10" fillId="0" borderId="17" xfId="0" applyNumberFormat="1" applyFont="1" applyBorder="1" applyAlignment="1">
      <alignment horizontal="left" wrapText="1"/>
    </xf>
    <xf numFmtId="44" fontId="10" fillId="0" borderId="17" xfId="0" applyNumberFormat="1" applyFont="1" applyBorder="1" applyAlignment="1">
      <alignment horizontal="right" wrapText="1" shrinkToFit="1"/>
    </xf>
    <xf numFmtId="44" fontId="10" fillId="0" borderId="17" xfId="0" applyNumberFormat="1" applyFont="1" applyBorder="1" applyAlignment="1">
      <alignment horizontal="left"/>
    </xf>
    <xf numFmtId="0" fontId="17" fillId="42" borderId="14" xfId="0" applyFont="1" applyFill="1" applyBorder="1" applyAlignment="1">
      <alignment horizontal="center" wrapText="1"/>
    </xf>
    <xf numFmtId="44" fontId="11" fillId="42" borderId="35" xfId="0" applyNumberFormat="1" applyFont="1" applyFill="1" applyBorder="1" applyAlignment="1">
      <alignment/>
    </xf>
    <xf numFmtId="44" fontId="10" fillId="42" borderId="24" xfId="0" applyNumberFormat="1" applyFont="1" applyFill="1" applyBorder="1" applyAlignment="1">
      <alignment/>
    </xf>
    <xf numFmtId="44" fontId="10" fillId="42" borderId="36" xfId="0" applyNumberFormat="1" applyFont="1" applyFill="1" applyBorder="1" applyAlignment="1">
      <alignment/>
    </xf>
    <xf numFmtId="44" fontId="10" fillId="42" borderId="37" xfId="0" applyNumberFormat="1" applyFont="1" applyFill="1" applyBorder="1" applyAlignment="1">
      <alignment/>
    </xf>
    <xf numFmtId="44" fontId="11" fillId="42" borderId="38" xfId="0" applyNumberFormat="1" applyFont="1" applyFill="1" applyBorder="1" applyAlignment="1">
      <alignment/>
    </xf>
    <xf numFmtId="44" fontId="8" fillId="42" borderId="24" xfId="0" applyNumberFormat="1" applyFont="1" applyFill="1" applyBorder="1" applyAlignment="1">
      <alignment/>
    </xf>
    <xf numFmtId="44" fontId="8" fillId="42" borderId="36" xfId="0" applyNumberFormat="1" applyFont="1" applyFill="1" applyBorder="1" applyAlignment="1">
      <alignment/>
    </xf>
    <xf numFmtId="44" fontId="8" fillId="42" borderId="37" xfId="0" applyNumberFormat="1" applyFont="1" applyFill="1" applyBorder="1" applyAlignment="1">
      <alignment/>
    </xf>
    <xf numFmtId="44" fontId="10" fillId="42" borderId="10" xfId="0" applyNumberFormat="1" applyFont="1" applyFill="1" applyBorder="1" applyAlignment="1">
      <alignment/>
    </xf>
    <xf numFmtId="44" fontId="10" fillId="42" borderId="10" xfId="0" applyNumberFormat="1" applyFont="1" applyFill="1" applyBorder="1" applyAlignment="1">
      <alignment/>
    </xf>
    <xf numFmtId="44" fontId="10" fillId="42" borderId="10" xfId="0" applyNumberFormat="1" applyFont="1" applyFill="1" applyBorder="1" applyAlignment="1">
      <alignment horizontal="center"/>
    </xf>
    <xf numFmtId="44" fontId="10" fillId="42" borderId="17" xfId="0" applyNumberFormat="1" applyFont="1" applyFill="1" applyBorder="1" applyAlignment="1">
      <alignment/>
    </xf>
    <xf numFmtId="44" fontId="9" fillId="42" borderId="10" xfId="0" applyNumberFormat="1" applyFont="1" applyFill="1" applyBorder="1" applyAlignment="1">
      <alignment/>
    </xf>
    <xf numFmtId="44" fontId="17" fillId="0" borderId="12" xfId="39" applyFont="1" applyFill="1" applyBorder="1" applyAlignment="1">
      <alignment horizontal="right" wrapText="1"/>
    </xf>
    <xf numFmtId="44" fontId="10" fillId="0" borderId="33" xfId="39" applyFont="1" applyBorder="1" applyAlignment="1">
      <alignment horizontal="right" wrapText="1"/>
    </xf>
    <xf numFmtId="44" fontId="10" fillId="0" borderId="34" xfId="39" applyFont="1" applyBorder="1" applyAlignment="1">
      <alignment horizontal="right" wrapText="1"/>
    </xf>
    <xf numFmtId="44" fontId="10" fillId="0" borderId="10" xfId="39" applyFont="1" applyBorder="1" applyAlignment="1">
      <alignment horizontal="right"/>
    </xf>
    <xf numFmtId="44" fontId="10" fillId="0" borderId="10" xfId="39" applyFont="1" applyBorder="1" applyAlignment="1">
      <alignment horizontal="right" wrapText="1" shrinkToFit="1"/>
    </xf>
    <xf numFmtId="44" fontId="10" fillId="0" borderId="17" xfId="39" applyFont="1" applyBorder="1" applyAlignment="1">
      <alignment horizontal="right" wrapText="1"/>
    </xf>
    <xf numFmtId="44" fontId="10" fillId="0" borderId="17" xfId="39" applyFont="1" applyBorder="1" applyAlignment="1">
      <alignment horizontal="right" wrapText="1" shrinkToFit="1"/>
    </xf>
    <xf numFmtId="44" fontId="10" fillId="0" borderId="17" xfId="39" applyFont="1" applyBorder="1" applyAlignment="1">
      <alignment horizontal="right"/>
    </xf>
    <xf numFmtId="0" fontId="10" fillId="0" borderId="17" xfId="0" applyFont="1" applyBorder="1" applyAlignment="1">
      <alignment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9" borderId="12" xfId="0" applyFont="1" applyFill="1" applyBorder="1" applyAlignment="1">
      <alignment horizontal="center" wrapText="1"/>
    </xf>
    <xf numFmtId="0" fontId="6" fillId="39" borderId="42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43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shrinkToFit="1"/>
    </xf>
    <xf numFmtId="0" fontId="9" fillId="0" borderId="12" xfId="0" applyFont="1" applyBorder="1" applyAlignment="1">
      <alignment horizontal="left" wrapText="1" shrinkToFit="1"/>
    </xf>
    <xf numFmtId="0" fontId="9" fillId="0" borderId="17" xfId="0" applyFont="1" applyBorder="1" applyAlignment="1">
      <alignment horizontal="left" wrapText="1" shrinkToFi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7" fillId="0" borderId="44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5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17" fillId="0" borderId="46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0" fontId="10" fillId="0" borderId="4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8" fillId="0" borderId="47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3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2"/>
  <sheetViews>
    <sheetView workbookViewId="0" topLeftCell="A1">
      <pane xSplit="17" ySplit="5" topLeftCell="R165" activePane="bottomRight" state="frozen"/>
      <selection pane="topLeft" activeCell="A1" sqref="A1"/>
      <selection pane="topRight" activeCell="Q1" sqref="Q1"/>
      <selection pane="bottomLeft" activeCell="A6" sqref="A6"/>
      <selection pane="bottomRight" activeCell="C171" sqref="C171"/>
    </sheetView>
  </sheetViews>
  <sheetFormatPr defaultColWidth="9.140625" defaultRowHeight="12.75"/>
  <cols>
    <col min="1" max="2" width="9.140625" style="2" customWidth="1"/>
    <col min="3" max="3" width="35.421875" style="2" bestFit="1" customWidth="1"/>
    <col min="4" max="4" width="16.7109375" style="103" customWidth="1"/>
    <col min="5" max="6" width="16.7109375" style="23" customWidth="1"/>
    <col min="7" max="7" width="16.7109375" style="128" customWidth="1"/>
    <col min="8" max="8" width="19.57421875" style="23" hidden="1" customWidth="1"/>
    <col min="9" max="9" width="20.00390625" style="23" hidden="1" customWidth="1"/>
    <col min="10" max="10" width="19.00390625" style="23" hidden="1" customWidth="1"/>
    <col min="11" max="13" width="15.57421875" style="23" hidden="1" customWidth="1"/>
    <col min="14" max="14" width="16.8515625" style="27" hidden="1" customWidth="1"/>
    <col min="15" max="19" width="15.8515625" style="23" hidden="1" customWidth="1"/>
    <col min="20" max="20" width="17.28125" style="23" hidden="1" customWidth="1"/>
    <col min="21" max="23" width="15.8515625" style="23" hidden="1" customWidth="1"/>
    <col min="24" max="24" width="11.8515625" style="0" hidden="1" customWidth="1"/>
    <col min="25" max="25" width="40.28125" style="122" customWidth="1"/>
    <col min="26" max="26" width="13.28125" style="0" bestFit="1" customWidth="1"/>
  </cols>
  <sheetData>
    <row r="1" spans="1:4" ht="16.5">
      <c r="A1" s="1" t="s">
        <v>44</v>
      </c>
      <c r="B1" s="1"/>
      <c r="C1" s="1" t="s">
        <v>38</v>
      </c>
      <c r="D1" s="102"/>
    </row>
    <row r="2" spans="1:4" ht="16.5">
      <c r="A2" s="1"/>
      <c r="B2" s="1"/>
      <c r="C2" s="1" t="s">
        <v>237</v>
      </c>
      <c r="D2" s="102"/>
    </row>
    <row r="3" ht="16.5">
      <c r="C3" s="2" t="s">
        <v>39</v>
      </c>
    </row>
    <row r="4" ht="17.25" thickBot="1"/>
    <row r="5" spans="1:25" s="22" customFormat="1" ht="50.25" thickBot="1">
      <c r="A5" s="167" t="s">
        <v>1</v>
      </c>
      <c r="B5" s="168" t="s">
        <v>0</v>
      </c>
      <c r="C5" s="168" t="s">
        <v>2</v>
      </c>
      <c r="D5" s="169" t="s">
        <v>238</v>
      </c>
      <c r="E5" s="170" t="s">
        <v>239</v>
      </c>
      <c r="F5" s="196" t="s">
        <v>258</v>
      </c>
      <c r="G5" s="171" t="s">
        <v>256</v>
      </c>
      <c r="H5" s="172" t="s">
        <v>240</v>
      </c>
      <c r="I5" s="172" t="s">
        <v>241</v>
      </c>
      <c r="J5" s="172" t="s">
        <v>242</v>
      </c>
      <c r="K5" s="172" t="s">
        <v>243</v>
      </c>
      <c r="L5" s="172" t="s">
        <v>244</v>
      </c>
      <c r="M5" s="172" t="s">
        <v>245</v>
      </c>
      <c r="N5" s="173" t="s">
        <v>246</v>
      </c>
      <c r="O5" s="172" t="s">
        <v>247</v>
      </c>
      <c r="P5" s="172" t="s">
        <v>248</v>
      </c>
      <c r="Q5" s="172" t="s">
        <v>249</v>
      </c>
      <c r="R5" s="170" t="s">
        <v>250</v>
      </c>
      <c r="S5" s="170" t="s">
        <v>251</v>
      </c>
      <c r="T5" s="170" t="s">
        <v>252</v>
      </c>
      <c r="U5" s="170" t="s">
        <v>253</v>
      </c>
      <c r="V5" s="170" t="s">
        <v>254</v>
      </c>
      <c r="W5" s="170" t="s">
        <v>255</v>
      </c>
      <c r="X5" s="185" t="s">
        <v>201</v>
      </c>
      <c r="Y5" s="197" t="s">
        <v>288</v>
      </c>
    </row>
    <row r="6" spans="1:24" ht="17.25" thickBot="1">
      <c r="A6" s="261" t="s">
        <v>15</v>
      </c>
      <c r="B6" s="262"/>
      <c r="C6" s="263"/>
      <c r="D6" s="104"/>
      <c r="F6" s="194"/>
      <c r="X6" s="79"/>
    </row>
    <row r="7" spans="1:24" ht="16.5">
      <c r="A7" s="140"/>
      <c r="B7" s="140">
        <v>1111</v>
      </c>
      <c r="C7" s="140" t="s">
        <v>3</v>
      </c>
      <c r="D7" s="28">
        <v>465000</v>
      </c>
      <c r="E7" s="25">
        <v>481884.18</v>
      </c>
      <c r="F7" s="195">
        <f>656854+27274</f>
        <v>684128</v>
      </c>
      <c r="G7" s="95">
        <v>650000</v>
      </c>
      <c r="H7" s="55"/>
      <c r="I7" s="55"/>
      <c r="J7" s="120"/>
      <c r="K7" s="120"/>
      <c r="L7" s="120"/>
      <c r="M7" s="120"/>
      <c r="N7" s="57">
        <f>SUM(G7:M7)</f>
        <v>650000</v>
      </c>
      <c r="O7" s="25"/>
      <c r="P7" s="25"/>
      <c r="Q7" s="25"/>
      <c r="R7" s="25"/>
      <c r="S7" s="25"/>
      <c r="T7" s="61"/>
      <c r="U7" s="25"/>
      <c r="V7" s="61"/>
      <c r="W7" s="61"/>
      <c r="X7" s="65">
        <f>U7/N7</f>
        <v>0</v>
      </c>
    </row>
    <row r="8" spans="1:24" ht="16.5">
      <c r="A8" s="4"/>
      <c r="B8" s="4">
        <v>1112</v>
      </c>
      <c r="C8" s="4" t="s">
        <v>4</v>
      </c>
      <c r="D8" s="28">
        <v>8000</v>
      </c>
      <c r="E8" s="25">
        <v>9535.72</v>
      </c>
      <c r="F8" s="195">
        <v>17666</v>
      </c>
      <c r="G8" s="95">
        <v>15000</v>
      </c>
      <c r="H8" s="55"/>
      <c r="I8" s="55"/>
      <c r="J8" s="120"/>
      <c r="K8" s="120"/>
      <c r="L8" s="120"/>
      <c r="M8" s="120"/>
      <c r="N8" s="57">
        <f aca="true" t="shared" si="0" ref="N8:N34">SUM(G8:L8)</f>
        <v>15000</v>
      </c>
      <c r="O8" s="25"/>
      <c r="P8" s="25"/>
      <c r="Q8" s="25"/>
      <c r="R8" s="25"/>
      <c r="S8" s="25"/>
      <c r="T8" s="61"/>
      <c r="U8" s="25"/>
      <c r="V8" s="61"/>
      <c r="W8" s="61"/>
      <c r="X8" s="65">
        <f aca="true" t="shared" si="1" ref="X8:X26">U8/N8</f>
        <v>0</v>
      </c>
    </row>
    <row r="9" spans="1:24" ht="16.5">
      <c r="A9" s="4"/>
      <c r="B9" s="4">
        <v>1113</v>
      </c>
      <c r="C9" s="4" t="s">
        <v>5</v>
      </c>
      <c r="D9" s="28">
        <v>50000</v>
      </c>
      <c r="E9" s="25">
        <v>45710.35</v>
      </c>
      <c r="F9" s="195">
        <v>57816</v>
      </c>
      <c r="G9" s="95">
        <v>50000</v>
      </c>
      <c r="H9" s="55"/>
      <c r="I9" s="55"/>
      <c r="J9" s="120"/>
      <c r="K9" s="120"/>
      <c r="L9" s="120"/>
      <c r="M9" s="120"/>
      <c r="N9" s="57">
        <f t="shared" si="0"/>
        <v>50000</v>
      </c>
      <c r="O9" s="25"/>
      <c r="P9" s="25"/>
      <c r="Q9" s="25"/>
      <c r="R9" s="25"/>
      <c r="S9" s="25"/>
      <c r="T9" s="61"/>
      <c r="U9" s="25"/>
      <c r="V9" s="61"/>
      <c r="W9" s="61"/>
      <c r="X9" s="65">
        <f t="shared" si="1"/>
        <v>0</v>
      </c>
    </row>
    <row r="10" spans="1:24" ht="16.5">
      <c r="A10" s="4"/>
      <c r="B10" s="4">
        <v>1121</v>
      </c>
      <c r="C10" s="4" t="s">
        <v>40</v>
      </c>
      <c r="D10" s="28">
        <v>550000</v>
      </c>
      <c r="E10" s="25">
        <v>491514.05</v>
      </c>
      <c r="F10" s="195">
        <v>679338</v>
      </c>
      <c r="G10" s="95">
        <v>625000</v>
      </c>
      <c r="H10" s="55"/>
      <c r="I10" s="55"/>
      <c r="J10" s="120"/>
      <c r="K10" s="120"/>
      <c r="L10" s="120"/>
      <c r="M10" s="120"/>
      <c r="N10" s="57">
        <f t="shared" si="0"/>
        <v>625000</v>
      </c>
      <c r="O10" s="25"/>
      <c r="P10" s="25"/>
      <c r="Q10" s="25"/>
      <c r="R10" s="25"/>
      <c r="S10" s="25"/>
      <c r="T10" s="61"/>
      <c r="U10" s="25"/>
      <c r="V10" s="61"/>
      <c r="W10" s="61"/>
      <c r="X10" s="65">
        <f t="shared" si="1"/>
        <v>0</v>
      </c>
    </row>
    <row r="11" spans="1:25" ht="27">
      <c r="A11" s="4"/>
      <c r="B11" s="4">
        <v>1122</v>
      </c>
      <c r="C11" s="4" t="s">
        <v>78</v>
      </c>
      <c r="D11" s="28">
        <v>31160</v>
      </c>
      <c r="E11" s="25">
        <v>31160</v>
      </c>
      <c r="F11" s="195"/>
      <c r="G11" s="95"/>
      <c r="H11" s="55"/>
      <c r="I11" s="81"/>
      <c r="J11" s="120"/>
      <c r="K11" s="120"/>
      <c r="L11" s="120"/>
      <c r="M11" s="120"/>
      <c r="N11" s="57">
        <f t="shared" si="0"/>
        <v>0</v>
      </c>
      <c r="O11" s="25"/>
      <c r="P11" s="25"/>
      <c r="Q11" s="25"/>
      <c r="R11" s="25"/>
      <c r="S11" s="25"/>
      <c r="T11" s="61"/>
      <c r="U11" s="25"/>
      <c r="V11" s="61"/>
      <c r="W11" s="61"/>
      <c r="X11" s="65" t="e">
        <f t="shared" si="1"/>
        <v>#DIV/0!</v>
      </c>
      <c r="Y11" s="85" t="s">
        <v>257</v>
      </c>
    </row>
    <row r="12" spans="1:24" ht="16.5">
      <c r="A12" s="4"/>
      <c r="B12" s="4">
        <v>1211</v>
      </c>
      <c r="C12" s="4" t="s">
        <v>6</v>
      </c>
      <c r="D12" s="28">
        <v>1100000</v>
      </c>
      <c r="E12" s="25">
        <v>942361.64</v>
      </c>
      <c r="F12" s="195">
        <v>1649269</v>
      </c>
      <c r="G12" s="95">
        <v>1500000</v>
      </c>
      <c r="H12" s="55"/>
      <c r="I12" s="81"/>
      <c r="J12" s="120"/>
      <c r="K12" s="120"/>
      <c r="L12" s="120"/>
      <c r="M12" s="120"/>
      <c r="N12" s="57">
        <f t="shared" si="0"/>
        <v>1500000</v>
      </c>
      <c r="O12" s="25"/>
      <c r="P12" s="25"/>
      <c r="Q12" s="25"/>
      <c r="R12" s="25"/>
      <c r="S12" s="25"/>
      <c r="T12" s="61"/>
      <c r="U12" s="25"/>
      <c r="V12" s="61"/>
      <c r="W12" s="61"/>
      <c r="X12" s="65">
        <f t="shared" si="1"/>
        <v>0</v>
      </c>
    </row>
    <row r="13" spans="1:24" ht="16.5">
      <c r="A13" s="4"/>
      <c r="B13" s="4">
        <v>1334</v>
      </c>
      <c r="C13" s="4" t="s">
        <v>211</v>
      </c>
      <c r="D13" s="28">
        <v>8500</v>
      </c>
      <c r="E13" s="25">
        <v>8545</v>
      </c>
      <c r="F13" s="25"/>
      <c r="G13" s="95"/>
      <c r="H13" s="55"/>
      <c r="I13" s="120"/>
      <c r="J13" s="120"/>
      <c r="K13" s="120"/>
      <c r="L13" s="120"/>
      <c r="M13" s="120"/>
      <c r="N13" s="57">
        <f>SUM(G13:M13)</f>
        <v>0</v>
      </c>
      <c r="O13" s="25"/>
      <c r="P13" s="25"/>
      <c r="Q13" s="25"/>
      <c r="R13" s="25"/>
      <c r="S13" s="25"/>
      <c r="T13" s="61"/>
      <c r="U13" s="25"/>
      <c r="V13" s="61"/>
      <c r="W13" s="61"/>
      <c r="X13" s="65" t="e">
        <f t="shared" si="1"/>
        <v>#DIV/0!</v>
      </c>
    </row>
    <row r="14" spans="1:24" ht="16.5">
      <c r="A14" s="4"/>
      <c r="B14" s="4">
        <v>1340</v>
      </c>
      <c r="C14" s="4" t="s">
        <v>41</v>
      </c>
      <c r="D14" s="28">
        <v>128000</v>
      </c>
      <c r="E14" s="25">
        <v>128267</v>
      </c>
      <c r="F14" s="25"/>
      <c r="G14" s="95">
        <v>128000</v>
      </c>
      <c r="H14" s="55"/>
      <c r="I14" s="81"/>
      <c r="J14" s="120"/>
      <c r="K14" s="120"/>
      <c r="L14" s="120"/>
      <c r="M14" s="120"/>
      <c r="N14" s="57">
        <f>SUM(G14:M14)</f>
        <v>128000</v>
      </c>
      <c r="O14" s="25"/>
      <c r="P14" s="25"/>
      <c r="Q14" s="25"/>
      <c r="R14" s="25"/>
      <c r="S14" s="25"/>
      <c r="T14" s="61"/>
      <c r="U14" s="25"/>
      <c r="V14" s="61"/>
      <c r="W14" s="61"/>
      <c r="X14" s="65">
        <f t="shared" si="1"/>
        <v>0</v>
      </c>
    </row>
    <row r="15" spans="1:24" ht="16.5">
      <c r="A15" s="4"/>
      <c r="B15" s="4">
        <v>1341</v>
      </c>
      <c r="C15" s="4" t="s">
        <v>7</v>
      </c>
      <c r="D15" s="28">
        <v>6600</v>
      </c>
      <c r="E15" s="25">
        <v>6735</v>
      </c>
      <c r="F15" s="25"/>
      <c r="G15" s="95">
        <v>6700</v>
      </c>
      <c r="H15" s="55"/>
      <c r="I15" s="81"/>
      <c r="J15" s="120"/>
      <c r="K15" s="120"/>
      <c r="L15" s="120"/>
      <c r="M15" s="120"/>
      <c r="N15" s="57">
        <f t="shared" si="0"/>
        <v>6700</v>
      </c>
      <c r="O15" s="25"/>
      <c r="P15" s="25"/>
      <c r="Q15" s="25"/>
      <c r="R15" s="25"/>
      <c r="S15" s="25"/>
      <c r="T15" s="61"/>
      <c r="U15" s="25"/>
      <c r="V15" s="61"/>
      <c r="W15" s="61"/>
      <c r="X15" s="65">
        <f t="shared" si="1"/>
        <v>0</v>
      </c>
    </row>
    <row r="16" spans="1:24" ht="16.5">
      <c r="A16" s="4"/>
      <c r="B16" s="4">
        <v>1361</v>
      </c>
      <c r="C16" s="4" t="s">
        <v>8</v>
      </c>
      <c r="D16" s="28">
        <v>1000</v>
      </c>
      <c r="E16" s="25">
        <v>350</v>
      </c>
      <c r="F16" s="25"/>
      <c r="G16" s="95">
        <v>1000</v>
      </c>
      <c r="H16" s="55"/>
      <c r="I16" s="81"/>
      <c r="J16" s="120"/>
      <c r="K16" s="120"/>
      <c r="L16" s="120"/>
      <c r="M16" s="120"/>
      <c r="N16" s="57">
        <f>SUM(G16:L16)</f>
        <v>1000</v>
      </c>
      <c r="O16" s="25"/>
      <c r="P16" s="25"/>
      <c r="Q16" s="25"/>
      <c r="R16" s="25"/>
      <c r="S16" s="25"/>
      <c r="T16" s="61"/>
      <c r="U16" s="25"/>
      <c r="V16" s="61"/>
      <c r="W16" s="61"/>
      <c r="X16" s="65">
        <f t="shared" si="1"/>
        <v>0</v>
      </c>
    </row>
    <row r="17" spans="1:24" ht="16.5">
      <c r="A17" s="4"/>
      <c r="B17" s="4">
        <v>1381</v>
      </c>
      <c r="C17" s="4" t="s">
        <v>229</v>
      </c>
      <c r="D17" s="28">
        <v>8000</v>
      </c>
      <c r="E17" s="25">
        <v>7746.96</v>
      </c>
      <c r="F17" s="25"/>
      <c r="G17" s="95">
        <v>8000</v>
      </c>
      <c r="H17" s="55"/>
      <c r="I17" s="120"/>
      <c r="J17" s="120"/>
      <c r="K17" s="120"/>
      <c r="L17" s="120"/>
      <c r="M17" s="120"/>
      <c r="N17" s="57">
        <f>SUM(G17:M17)</f>
        <v>8000</v>
      </c>
      <c r="O17" s="25"/>
      <c r="P17" s="25"/>
      <c r="Q17" s="25"/>
      <c r="R17" s="25"/>
      <c r="S17" s="25"/>
      <c r="T17" s="61"/>
      <c r="U17" s="25"/>
      <c r="V17" s="61"/>
      <c r="W17" s="61"/>
      <c r="X17" s="65">
        <f t="shared" si="1"/>
        <v>0</v>
      </c>
    </row>
    <row r="18" spans="1:24" ht="16.5">
      <c r="A18" s="4"/>
      <c r="B18" s="4">
        <v>1382</v>
      </c>
      <c r="C18" s="4" t="s">
        <v>202</v>
      </c>
      <c r="D18" s="13">
        <v>4000</v>
      </c>
      <c r="E18" s="25">
        <v>3756.55</v>
      </c>
      <c r="F18" s="25"/>
      <c r="G18" s="95">
        <v>0</v>
      </c>
      <c r="H18" s="55"/>
      <c r="I18" s="81"/>
      <c r="J18" s="120"/>
      <c r="K18" s="120"/>
      <c r="L18" s="120"/>
      <c r="M18" s="120"/>
      <c r="N18" s="57">
        <f>SUM(G18:M18)</f>
        <v>0</v>
      </c>
      <c r="O18" s="25"/>
      <c r="P18" s="25"/>
      <c r="Q18" s="25"/>
      <c r="R18" s="25"/>
      <c r="S18" s="25"/>
      <c r="T18" s="61"/>
      <c r="U18" s="25"/>
      <c r="V18" s="61"/>
      <c r="W18" s="61"/>
      <c r="X18" s="65" t="e">
        <f t="shared" si="1"/>
        <v>#DIV/0!</v>
      </c>
    </row>
    <row r="19" spans="1:24" ht="16.5">
      <c r="A19" s="4"/>
      <c r="B19" s="4">
        <v>1511</v>
      </c>
      <c r="C19" s="4" t="s">
        <v>9</v>
      </c>
      <c r="D19" s="28">
        <v>330000</v>
      </c>
      <c r="E19" s="25">
        <v>289420.33</v>
      </c>
      <c r="F19" s="25"/>
      <c r="G19" s="95">
        <v>330000</v>
      </c>
      <c r="H19" s="55"/>
      <c r="I19" s="81"/>
      <c r="J19" s="120"/>
      <c r="K19" s="120"/>
      <c r="L19" s="120"/>
      <c r="M19" s="120"/>
      <c r="N19" s="57">
        <f t="shared" si="0"/>
        <v>330000</v>
      </c>
      <c r="O19" s="25"/>
      <c r="P19" s="25"/>
      <c r="Q19" s="25"/>
      <c r="R19" s="25"/>
      <c r="S19" s="25"/>
      <c r="T19" s="61"/>
      <c r="U19" s="25"/>
      <c r="V19" s="61"/>
      <c r="W19" s="61"/>
      <c r="X19" s="65">
        <f t="shared" si="1"/>
        <v>0</v>
      </c>
    </row>
    <row r="20" spans="1:26" ht="16.5">
      <c r="A20" s="4"/>
      <c r="B20" s="4">
        <v>4112</v>
      </c>
      <c r="C20" s="4" t="s">
        <v>10</v>
      </c>
      <c r="D20" s="28">
        <v>57800</v>
      </c>
      <c r="E20" s="25">
        <v>43353</v>
      </c>
      <c r="F20" s="25"/>
      <c r="G20" s="95">
        <v>60900</v>
      </c>
      <c r="H20" s="55"/>
      <c r="I20" s="81"/>
      <c r="J20" s="120"/>
      <c r="K20" s="120"/>
      <c r="L20" s="120"/>
      <c r="M20" s="120"/>
      <c r="N20" s="57">
        <f t="shared" si="0"/>
        <v>60900</v>
      </c>
      <c r="O20" s="25"/>
      <c r="P20" s="25"/>
      <c r="Q20" s="25"/>
      <c r="R20" s="25"/>
      <c r="S20" s="25"/>
      <c r="T20" s="61"/>
      <c r="U20" s="25"/>
      <c r="V20" s="61"/>
      <c r="W20" s="61"/>
      <c r="X20" s="65">
        <f t="shared" si="1"/>
        <v>0</v>
      </c>
      <c r="Z20" s="96"/>
    </row>
    <row r="21" spans="1:26" ht="33">
      <c r="A21" s="4"/>
      <c r="B21" s="4">
        <v>4122</v>
      </c>
      <c r="C21" s="5" t="s">
        <v>225</v>
      </c>
      <c r="D21" s="28">
        <v>15000</v>
      </c>
      <c r="E21" s="25">
        <v>15000</v>
      </c>
      <c r="F21" s="25"/>
      <c r="G21" s="95"/>
      <c r="H21" s="55"/>
      <c r="I21" s="120"/>
      <c r="J21" s="120"/>
      <c r="K21" s="120"/>
      <c r="L21" s="120"/>
      <c r="M21" s="120"/>
      <c r="N21" s="57">
        <f t="shared" si="0"/>
        <v>0</v>
      </c>
      <c r="O21" s="25"/>
      <c r="P21" s="25"/>
      <c r="Q21" s="25"/>
      <c r="R21" s="25"/>
      <c r="S21" s="25"/>
      <c r="T21" s="61"/>
      <c r="U21" s="25"/>
      <c r="V21" s="61"/>
      <c r="W21" s="61"/>
      <c r="X21" s="65" t="e">
        <f t="shared" si="1"/>
        <v>#DIV/0!</v>
      </c>
      <c r="Y21" s="144"/>
      <c r="Z21" s="96"/>
    </row>
    <row r="22" spans="1:26" ht="33">
      <c r="A22" s="4"/>
      <c r="B22" s="4">
        <v>4122</v>
      </c>
      <c r="C22" s="5" t="s">
        <v>215</v>
      </c>
      <c r="D22" s="28">
        <v>56000</v>
      </c>
      <c r="E22" s="25">
        <v>56000</v>
      </c>
      <c r="F22" s="25"/>
      <c r="G22" s="95"/>
      <c r="H22" s="55"/>
      <c r="I22" s="120"/>
      <c r="J22" s="120"/>
      <c r="K22" s="120"/>
      <c r="L22" s="120"/>
      <c r="M22" s="120"/>
      <c r="N22" s="57">
        <f t="shared" si="0"/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65" t="e">
        <f t="shared" si="1"/>
        <v>#DIV/0!</v>
      </c>
      <c r="Y22" s="144"/>
      <c r="Z22" s="96"/>
    </row>
    <row r="23" spans="1:26" ht="33">
      <c r="A23" s="145"/>
      <c r="B23" s="145">
        <v>4122</v>
      </c>
      <c r="C23" s="146" t="s">
        <v>216</v>
      </c>
      <c r="D23" s="147">
        <v>150000</v>
      </c>
      <c r="E23" s="148">
        <v>150000</v>
      </c>
      <c r="F23" s="148"/>
      <c r="G23" s="149"/>
      <c r="H23" s="150"/>
      <c r="I23" s="151"/>
      <c r="J23" s="151"/>
      <c r="K23" s="151"/>
      <c r="L23" s="151"/>
      <c r="M23" s="151"/>
      <c r="N23" s="57">
        <f t="shared" si="0"/>
        <v>0</v>
      </c>
      <c r="O23" s="148"/>
      <c r="P23" s="148"/>
      <c r="Q23" s="148"/>
      <c r="R23" s="148"/>
      <c r="S23" s="148"/>
      <c r="T23" s="148"/>
      <c r="U23" s="148"/>
      <c r="V23" s="148"/>
      <c r="W23" s="148"/>
      <c r="X23" s="65" t="e">
        <f t="shared" si="1"/>
        <v>#DIV/0!</v>
      </c>
      <c r="Y23" s="144"/>
      <c r="Z23" s="96"/>
    </row>
    <row r="24" spans="1:26" ht="49.5">
      <c r="A24" s="145"/>
      <c r="B24" s="145">
        <v>4129</v>
      </c>
      <c r="C24" s="146" t="s">
        <v>232</v>
      </c>
      <c r="D24" s="147">
        <v>31500</v>
      </c>
      <c r="E24" s="148">
        <v>31526</v>
      </c>
      <c r="F24" s="148"/>
      <c r="G24" s="149"/>
      <c r="H24" s="150"/>
      <c r="I24" s="151"/>
      <c r="J24" s="151"/>
      <c r="K24" s="151"/>
      <c r="L24" s="151"/>
      <c r="M24" s="151"/>
      <c r="N24" s="57">
        <f t="shared" si="0"/>
        <v>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65" t="e">
        <f t="shared" si="1"/>
        <v>#DIV/0!</v>
      </c>
      <c r="Y24" s="144"/>
      <c r="Z24" s="96"/>
    </row>
    <row r="25" spans="1:26" ht="33">
      <c r="A25" s="145"/>
      <c r="B25" s="145" t="s">
        <v>219</v>
      </c>
      <c r="C25" s="146" t="s">
        <v>221</v>
      </c>
      <c r="D25" s="147">
        <v>102850</v>
      </c>
      <c r="E25" s="148">
        <v>0</v>
      </c>
      <c r="F25" s="148"/>
      <c r="G25" s="149"/>
      <c r="H25" s="150"/>
      <c r="I25" s="151"/>
      <c r="J25" s="151"/>
      <c r="K25" s="151"/>
      <c r="L25" s="151"/>
      <c r="M25" s="151"/>
      <c r="N25" s="57">
        <f t="shared" si="0"/>
        <v>0</v>
      </c>
      <c r="O25" s="148"/>
      <c r="P25" s="148"/>
      <c r="Q25" s="148"/>
      <c r="R25" s="148"/>
      <c r="S25" s="148"/>
      <c r="T25" s="148"/>
      <c r="U25" s="148"/>
      <c r="V25" s="148"/>
      <c r="W25" s="148"/>
      <c r="X25" s="65" t="e">
        <f t="shared" si="1"/>
        <v>#DIV/0!</v>
      </c>
      <c r="Y25" s="144"/>
      <c r="Z25" s="96"/>
    </row>
    <row r="26" spans="1:26" ht="17.25" thickBot="1">
      <c r="A26" s="162" t="s">
        <v>220</v>
      </c>
      <c r="B26" s="145">
        <v>4216</v>
      </c>
      <c r="C26" s="146" t="s">
        <v>222</v>
      </c>
      <c r="D26" s="147">
        <v>208086</v>
      </c>
      <c r="E26" s="148">
        <v>208086</v>
      </c>
      <c r="F26" s="148"/>
      <c r="G26" s="149"/>
      <c r="H26" s="150"/>
      <c r="I26" s="151"/>
      <c r="J26" s="151"/>
      <c r="K26" s="151"/>
      <c r="L26" s="151"/>
      <c r="M26" s="151"/>
      <c r="N26" s="57">
        <f t="shared" si="0"/>
        <v>0</v>
      </c>
      <c r="O26" s="148"/>
      <c r="P26" s="148"/>
      <c r="Q26" s="148">
        <v>0</v>
      </c>
      <c r="R26" s="148">
        <v>0</v>
      </c>
      <c r="S26" s="148"/>
      <c r="T26" s="148">
        <v>0</v>
      </c>
      <c r="U26" s="148"/>
      <c r="V26" s="148"/>
      <c r="W26" s="148"/>
      <c r="X26" s="65" t="e">
        <f t="shared" si="1"/>
        <v>#DIV/0!</v>
      </c>
      <c r="Y26" s="144"/>
      <c r="Z26" s="96"/>
    </row>
    <row r="27" spans="1:25" s="27" customFormat="1" ht="17.25" thickBot="1">
      <c r="A27" s="268" t="s">
        <v>11</v>
      </c>
      <c r="B27" s="269"/>
      <c r="C27" s="270"/>
      <c r="D27" s="106">
        <f>SUM(D7:D26)</f>
        <v>3311496</v>
      </c>
      <c r="E27" s="106">
        <f>SUM(E7:E26)</f>
        <v>2950951.78</v>
      </c>
      <c r="F27" s="106"/>
      <c r="G27" s="46">
        <f>SUM(G7:G26)</f>
        <v>3374600</v>
      </c>
      <c r="H27" s="46">
        <f>SUM(H7:H20)</f>
        <v>0</v>
      </c>
      <c r="I27" s="46">
        <f>SUM(I8:I20)</f>
        <v>0</v>
      </c>
      <c r="J27" s="46">
        <f>SUM(J7:J20)</f>
        <v>0</v>
      </c>
      <c r="K27" s="46">
        <f>SUM(K7:K26)</f>
        <v>0</v>
      </c>
      <c r="L27" s="46">
        <f>SUM(L7:L26)</f>
        <v>0</v>
      </c>
      <c r="M27" s="46">
        <f>SUM(M7:M26)</f>
        <v>0</v>
      </c>
      <c r="N27" s="46">
        <f>SUM(N7:N26)</f>
        <v>3374600</v>
      </c>
      <c r="O27" s="60">
        <f aca="true" t="shared" si="2" ref="O27:W27">SUM(O7:O20)</f>
        <v>0</v>
      </c>
      <c r="P27" s="60">
        <f t="shared" si="2"/>
        <v>0</v>
      </c>
      <c r="Q27" s="60">
        <f>SUM(Q7:Q26)</f>
        <v>0</v>
      </c>
      <c r="R27" s="60">
        <f>SUM(R7:R26)</f>
        <v>0</v>
      </c>
      <c r="S27" s="60">
        <f t="shared" si="2"/>
        <v>0</v>
      </c>
      <c r="T27" s="46">
        <f>SUM(T7:T26)</f>
        <v>0</v>
      </c>
      <c r="U27" s="60">
        <f>SUM(U7:U26)</f>
        <v>0</v>
      </c>
      <c r="V27" s="46">
        <f t="shared" si="2"/>
        <v>0</v>
      </c>
      <c r="W27" s="46">
        <f t="shared" si="2"/>
        <v>0</v>
      </c>
      <c r="X27" s="77">
        <f>U27/N27</f>
        <v>0</v>
      </c>
      <c r="Y27" s="124"/>
    </row>
    <row r="28" spans="1:24" ht="49.5">
      <c r="A28" s="4">
        <v>3412</v>
      </c>
      <c r="B28" s="4">
        <v>2324</v>
      </c>
      <c r="C28" s="5" t="s">
        <v>203</v>
      </c>
      <c r="D28" s="105">
        <v>10250</v>
      </c>
      <c r="E28" s="25">
        <v>10248.8</v>
      </c>
      <c r="F28" s="25"/>
      <c r="G28" s="95"/>
      <c r="H28" s="120"/>
      <c r="I28" s="120"/>
      <c r="J28" s="120"/>
      <c r="K28" s="120"/>
      <c r="L28" s="120"/>
      <c r="M28" s="120"/>
      <c r="N28" s="57">
        <f>SUM(G28:L28)</f>
        <v>0</v>
      </c>
      <c r="O28" s="25">
        <v>10248.8</v>
      </c>
      <c r="P28" s="25">
        <v>10248.8</v>
      </c>
      <c r="Q28" s="25">
        <v>10248.8</v>
      </c>
      <c r="R28" s="25">
        <v>10248.8</v>
      </c>
      <c r="S28" s="25"/>
      <c r="T28" s="61">
        <v>10248.8</v>
      </c>
      <c r="U28" s="25">
        <v>10248.8</v>
      </c>
      <c r="V28" s="61"/>
      <c r="W28" s="61"/>
      <c r="X28" s="65" t="e">
        <f>U28/N28</f>
        <v>#DIV/0!</v>
      </c>
    </row>
    <row r="29" spans="1:25" ht="16.5">
      <c r="A29" s="4">
        <v>3613</v>
      </c>
      <c r="B29" s="4">
        <v>2132</v>
      </c>
      <c r="C29" s="5" t="s">
        <v>207</v>
      </c>
      <c r="D29" s="105">
        <v>18500</v>
      </c>
      <c r="E29" s="25">
        <v>15500</v>
      </c>
      <c r="F29" s="25"/>
      <c r="G29" s="95">
        <v>18000</v>
      </c>
      <c r="H29" s="81"/>
      <c r="I29" s="81"/>
      <c r="J29" s="120"/>
      <c r="K29" s="120"/>
      <c r="L29" s="120"/>
      <c r="M29" s="120"/>
      <c r="N29" s="57">
        <f>SUM(G29:L29)</f>
        <v>18000</v>
      </c>
      <c r="O29" s="25">
        <v>2000</v>
      </c>
      <c r="P29" s="25">
        <v>5000</v>
      </c>
      <c r="Q29" s="25">
        <v>6500</v>
      </c>
      <c r="R29" s="25">
        <v>9500</v>
      </c>
      <c r="S29" s="25"/>
      <c r="T29" s="61">
        <v>12500</v>
      </c>
      <c r="U29" s="25">
        <v>15500</v>
      </c>
      <c r="V29" s="61"/>
      <c r="W29" s="61"/>
      <c r="X29" s="65">
        <f aca="true" t="shared" si="3" ref="X29:X35">U29/N29</f>
        <v>0.8611111111111112</v>
      </c>
      <c r="Y29" s="123" t="s">
        <v>274</v>
      </c>
    </row>
    <row r="30" spans="1:25" ht="16.5">
      <c r="A30" s="4">
        <v>3613</v>
      </c>
      <c r="B30" s="4">
        <v>2132</v>
      </c>
      <c r="C30" s="5" t="s">
        <v>208</v>
      </c>
      <c r="D30" s="105">
        <v>20000</v>
      </c>
      <c r="E30" s="25">
        <v>15600</v>
      </c>
      <c r="F30" s="25"/>
      <c r="G30" s="95">
        <v>22500</v>
      </c>
      <c r="H30" s="81"/>
      <c r="I30" s="81"/>
      <c r="J30" s="120"/>
      <c r="K30" s="120"/>
      <c r="L30" s="120"/>
      <c r="M30" s="120"/>
      <c r="N30" s="57">
        <f>SUM(G30:L30)</f>
        <v>22500</v>
      </c>
      <c r="O30" s="25">
        <v>0</v>
      </c>
      <c r="P30" s="25">
        <v>1200</v>
      </c>
      <c r="Q30" s="25">
        <v>2400</v>
      </c>
      <c r="R30" s="25">
        <v>6000</v>
      </c>
      <c r="S30" s="25"/>
      <c r="T30" s="61">
        <v>14400</v>
      </c>
      <c r="U30" s="25">
        <v>15600</v>
      </c>
      <c r="V30" s="61"/>
      <c r="W30" s="61"/>
      <c r="X30" s="65">
        <f t="shared" si="3"/>
        <v>0.6933333333333334</v>
      </c>
      <c r="Y30" s="123" t="s">
        <v>280</v>
      </c>
    </row>
    <row r="31" spans="1:24" ht="33">
      <c r="A31" s="4">
        <v>3613</v>
      </c>
      <c r="B31" s="4">
        <v>2324</v>
      </c>
      <c r="C31" s="5" t="s">
        <v>107</v>
      </c>
      <c r="D31" s="105">
        <v>15000</v>
      </c>
      <c r="E31" s="25">
        <v>12778</v>
      </c>
      <c r="F31" s="25"/>
      <c r="G31" s="95">
        <v>15000</v>
      </c>
      <c r="H31" s="81"/>
      <c r="I31" s="81"/>
      <c r="J31" s="120"/>
      <c r="K31" s="120"/>
      <c r="L31" s="120"/>
      <c r="M31" s="120"/>
      <c r="N31" s="57">
        <f>SUM(G31:M31)</f>
        <v>15000</v>
      </c>
      <c r="O31" s="25">
        <v>2104</v>
      </c>
      <c r="P31" s="25">
        <v>2783</v>
      </c>
      <c r="Q31" s="25">
        <v>4672</v>
      </c>
      <c r="R31" s="25">
        <v>5974</v>
      </c>
      <c r="S31" s="25"/>
      <c r="T31" s="61">
        <v>12288</v>
      </c>
      <c r="U31" s="25">
        <v>12778</v>
      </c>
      <c r="V31" s="61"/>
      <c r="W31" s="61"/>
      <c r="X31" s="65">
        <f t="shared" si="3"/>
        <v>0.8518666666666667</v>
      </c>
    </row>
    <row r="32" spans="1:24" ht="16.5">
      <c r="A32" s="4">
        <v>3632</v>
      </c>
      <c r="B32" s="4">
        <v>2111</v>
      </c>
      <c r="C32" s="5" t="s">
        <v>204</v>
      </c>
      <c r="D32" s="105">
        <v>600</v>
      </c>
      <c r="E32" s="25">
        <v>617</v>
      </c>
      <c r="F32" s="25"/>
      <c r="G32" s="95"/>
      <c r="H32" s="120"/>
      <c r="I32" s="120"/>
      <c r="J32" s="120"/>
      <c r="K32" s="120"/>
      <c r="L32" s="120"/>
      <c r="M32" s="120"/>
      <c r="N32" s="57">
        <f>SUM(G32:M32)</f>
        <v>0</v>
      </c>
      <c r="O32" s="25">
        <v>493</v>
      </c>
      <c r="P32" s="25">
        <v>493</v>
      </c>
      <c r="Q32" s="25">
        <v>617</v>
      </c>
      <c r="R32" s="25">
        <v>617</v>
      </c>
      <c r="S32" s="25"/>
      <c r="T32" s="61">
        <v>617</v>
      </c>
      <c r="U32" s="25">
        <v>617</v>
      </c>
      <c r="V32" s="61"/>
      <c r="W32" s="61"/>
      <c r="X32" s="65" t="e">
        <f t="shared" si="3"/>
        <v>#DIV/0!</v>
      </c>
    </row>
    <row r="33" spans="1:24" ht="16.5">
      <c r="A33" s="4">
        <v>3632</v>
      </c>
      <c r="B33" s="4">
        <v>2131</v>
      </c>
      <c r="C33" s="5" t="s">
        <v>205</v>
      </c>
      <c r="D33" s="105">
        <v>150</v>
      </c>
      <c r="E33" s="25">
        <v>147</v>
      </c>
      <c r="F33" s="25"/>
      <c r="G33" s="95"/>
      <c r="H33" s="120"/>
      <c r="I33" s="120"/>
      <c r="J33" s="120"/>
      <c r="K33" s="120"/>
      <c r="L33" s="120"/>
      <c r="M33" s="120"/>
      <c r="N33" s="57">
        <f>SUM(G33:M33)</f>
        <v>0</v>
      </c>
      <c r="O33" s="25">
        <v>117</v>
      </c>
      <c r="P33" s="25">
        <v>117</v>
      </c>
      <c r="Q33" s="25">
        <v>147</v>
      </c>
      <c r="R33" s="25">
        <v>147</v>
      </c>
      <c r="S33" s="25"/>
      <c r="T33" s="61">
        <v>147</v>
      </c>
      <c r="U33" s="25">
        <v>147</v>
      </c>
      <c r="V33" s="61"/>
      <c r="W33" s="61"/>
      <c r="X33" s="65" t="e">
        <f t="shared" si="3"/>
        <v>#DIV/0!</v>
      </c>
    </row>
    <row r="34" spans="1:24" ht="33">
      <c r="A34" s="4">
        <v>3639</v>
      </c>
      <c r="B34" s="4">
        <v>2131</v>
      </c>
      <c r="C34" s="5" t="s">
        <v>82</v>
      </c>
      <c r="D34" s="105">
        <v>29600</v>
      </c>
      <c r="E34" s="25">
        <v>4283</v>
      </c>
      <c r="F34" s="25"/>
      <c r="G34" s="95">
        <v>29600</v>
      </c>
      <c r="H34" s="81"/>
      <c r="I34" s="81"/>
      <c r="J34" s="120"/>
      <c r="K34" s="120"/>
      <c r="L34" s="120"/>
      <c r="M34" s="120"/>
      <c r="N34" s="57">
        <f t="shared" si="0"/>
        <v>29600</v>
      </c>
      <c r="O34" s="25">
        <v>0</v>
      </c>
      <c r="P34" s="25"/>
      <c r="Q34" s="25">
        <v>0</v>
      </c>
      <c r="R34" s="25">
        <v>4283</v>
      </c>
      <c r="S34" s="25"/>
      <c r="T34" s="61">
        <v>4283</v>
      </c>
      <c r="U34" s="25">
        <v>4283</v>
      </c>
      <c r="V34" s="61"/>
      <c r="W34" s="61"/>
      <c r="X34" s="65">
        <f t="shared" si="3"/>
        <v>0.14469594594594595</v>
      </c>
    </row>
    <row r="35" spans="1:25" ht="33">
      <c r="A35" s="4">
        <v>3725</v>
      </c>
      <c r="B35" s="4">
        <v>2324</v>
      </c>
      <c r="C35" s="5" t="s">
        <v>146</v>
      </c>
      <c r="D35" s="105">
        <v>65000</v>
      </c>
      <c r="E35" s="25">
        <v>54771</v>
      </c>
      <c r="F35" s="25"/>
      <c r="G35" s="95">
        <v>65000</v>
      </c>
      <c r="H35" s="25"/>
      <c r="I35" s="120"/>
      <c r="J35" s="120"/>
      <c r="K35" s="120"/>
      <c r="L35" s="120"/>
      <c r="M35" s="183"/>
      <c r="N35" s="57">
        <f>SUM(G35:L35)</f>
        <v>65000</v>
      </c>
      <c r="O35" s="25">
        <v>19822.5</v>
      </c>
      <c r="P35" s="25">
        <v>19822.5</v>
      </c>
      <c r="Q35" s="25">
        <v>19822.5</v>
      </c>
      <c r="R35" s="25">
        <v>19822.5</v>
      </c>
      <c r="S35" s="25"/>
      <c r="T35" s="61">
        <v>54771</v>
      </c>
      <c r="U35" s="25">
        <v>54771</v>
      </c>
      <c r="V35" s="61"/>
      <c r="W35" s="61"/>
      <c r="X35" s="65">
        <f t="shared" si="3"/>
        <v>0.8426307692307692</v>
      </c>
      <c r="Y35" s="5" t="s">
        <v>185</v>
      </c>
    </row>
    <row r="36" spans="1:25" ht="30" customHeight="1">
      <c r="A36" s="4">
        <v>3745</v>
      </c>
      <c r="B36" s="4">
        <v>2111</v>
      </c>
      <c r="C36" s="5" t="s">
        <v>231</v>
      </c>
      <c r="D36" s="105">
        <v>2500</v>
      </c>
      <c r="E36" s="25">
        <v>2700</v>
      </c>
      <c r="F36" s="25"/>
      <c r="G36" s="95"/>
      <c r="H36" s="25"/>
      <c r="I36" s="120"/>
      <c r="J36" s="120"/>
      <c r="K36" s="120"/>
      <c r="L36" s="120"/>
      <c r="M36" s="120"/>
      <c r="N36" s="57">
        <f>SUM(G36:M36)</f>
        <v>0</v>
      </c>
      <c r="O36" s="25"/>
      <c r="P36" s="25"/>
      <c r="Q36" s="25">
        <v>200</v>
      </c>
      <c r="R36" s="25">
        <v>500</v>
      </c>
      <c r="S36" s="25"/>
      <c r="T36" s="61">
        <v>2500</v>
      </c>
      <c r="U36" s="25">
        <v>2700</v>
      </c>
      <c r="V36" s="61"/>
      <c r="W36" s="61"/>
      <c r="X36" s="65" t="e">
        <f>U36/N36</f>
        <v>#DIV/0!</v>
      </c>
      <c r="Y36" s="154"/>
    </row>
    <row r="37" spans="1:25" ht="33" customHeight="1">
      <c r="A37" s="4">
        <v>3745</v>
      </c>
      <c r="B37" s="4">
        <v>21133</v>
      </c>
      <c r="C37" s="5" t="s">
        <v>230</v>
      </c>
      <c r="D37" s="105"/>
      <c r="E37" s="25">
        <v>200</v>
      </c>
      <c r="F37" s="25"/>
      <c r="G37" s="95"/>
      <c r="H37" s="25"/>
      <c r="I37" s="120"/>
      <c r="J37" s="120"/>
      <c r="K37" s="120"/>
      <c r="L37" s="120"/>
      <c r="M37" s="183"/>
      <c r="N37" s="57"/>
      <c r="O37" s="25"/>
      <c r="P37" s="25"/>
      <c r="Q37" s="25"/>
      <c r="R37" s="25">
        <v>200</v>
      </c>
      <c r="S37" s="25"/>
      <c r="T37" s="61">
        <v>200</v>
      </c>
      <c r="U37" s="25">
        <v>200</v>
      </c>
      <c r="V37" s="61"/>
      <c r="W37" s="61"/>
      <c r="X37" s="65"/>
      <c r="Y37" s="154"/>
    </row>
    <row r="38" spans="1:25" ht="30" customHeight="1">
      <c r="A38" s="4">
        <v>6171</v>
      </c>
      <c r="B38" s="4">
        <v>2324</v>
      </c>
      <c r="C38" s="5" t="s">
        <v>218</v>
      </c>
      <c r="D38" s="105">
        <v>5900</v>
      </c>
      <c r="E38" s="25">
        <v>5908</v>
      </c>
      <c r="F38" s="25"/>
      <c r="G38" s="95"/>
      <c r="H38" s="25"/>
      <c r="I38" s="120"/>
      <c r="J38" s="120"/>
      <c r="K38" s="120"/>
      <c r="L38" s="120"/>
      <c r="M38" s="183"/>
      <c r="N38" s="57">
        <f>SUM(G38:L38)</f>
        <v>0</v>
      </c>
      <c r="O38" s="25"/>
      <c r="P38" s="25"/>
      <c r="Q38" s="25">
        <v>5908</v>
      </c>
      <c r="R38" s="25">
        <v>5908</v>
      </c>
      <c r="S38" s="25"/>
      <c r="T38" s="61">
        <v>5908</v>
      </c>
      <c r="U38" s="25">
        <v>5908</v>
      </c>
      <c r="V38" s="61"/>
      <c r="W38" s="61"/>
      <c r="X38" s="65" t="e">
        <f>U38/N38</f>
        <v>#DIV/0!</v>
      </c>
      <c r="Y38" s="154"/>
    </row>
    <row r="39" spans="1:24" ht="17.25" thickBot="1">
      <c r="A39" s="4">
        <v>6310</v>
      </c>
      <c r="B39" s="4">
        <v>2141</v>
      </c>
      <c r="C39" s="5" t="s">
        <v>12</v>
      </c>
      <c r="D39" s="105">
        <v>1400</v>
      </c>
      <c r="E39" s="25">
        <v>1187.57</v>
      </c>
      <c r="F39" s="25"/>
      <c r="G39" s="95">
        <v>1500</v>
      </c>
      <c r="H39" s="25"/>
      <c r="I39" s="25"/>
      <c r="J39" s="183"/>
      <c r="K39" s="183"/>
      <c r="L39" s="183"/>
      <c r="M39" s="120"/>
      <c r="N39" s="57">
        <f>SUM(G39:M39)</f>
        <v>1500</v>
      </c>
      <c r="O39" s="25">
        <v>229.05</v>
      </c>
      <c r="P39" s="25">
        <v>354.83</v>
      </c>
      <c r="Q39" s="25">
        <v>478.68</v>
      </c>
      <c r="R39" s="25">
        <v>606.5</v>
      </c>
      <c r="S39" s="25"/>
      <c r="T39" s="61">
        <v>1052.56</v>
      </c>
      <c r="U39" s="25">
        <v>1187.57</v>
      </c>
      <c r="V39" s="61"/>
      <c r="W39" s="61"/>
      <c r="X39" s="65">
        <f>U39/N39</f>
        <v>0.7917133333333333</v>
      </c>
    </row>
    <row r="40" spans="1:25" s="27" customFormat="1" ht="17.25" thickBot="1">
      <c r="A40" s="271" t="s">
        <v>13</v>
      </c>
      <c r="B40" s="272"/>
      <c r="C40" s="272"/>
      <c r="D40" s="107">
        <f>SUM(D28:D39)</f>
        <v>168900</v>
      </c>
      <c r="E40" s="107">
        <f>SUM(E28:E39)</f>
        <v>123940.37000000001</v>
      </c>
      <c r="F40" s="48"/>
      <c r="G40" s="48">
        <f>SUM(G28:G39)</f>
        <v>151600</v>
      </c>
      <c r="H40" s="48">
        <f>SUM(H29:H39)</f>
        <v>0</v>
      </c>
      <c r="I40" s="48">
        <f>SUM(I29:I39)</f>
        <v>0</v>
      </c>
      <c r="J40" s="48">
        <f>SUM(J28:J39)</f>
        <v>0</v>
      </c>
      <c r="K40" s="48">
        <f>SUM(K29:K39)</f>
        <v>0</v>
      </c>
      <c r="L40" s="48">
        <f>SUM(L29:L39)</f>
        <v>0</v>
      </c>
      <c r="M40" s="48">
        <f>SUM(M28:M39)</f>
        <v>0</v>
      </c>
      <c r="N40" s="48">
        <f>SUM(N28:N39)</f>
        <v>151600</v>
      </c>
      <c r="O40" s="48">
        <f>SUM(O28:V39)</f>
        <v>432689.99</v>
      </c>
      <c r="P40" s="48">
        <f>SUM(P28:P39)</f>
        <v>40019.130000000005</v>
      </c>
      <c r="Q40" s="48">
        <f>SUM(Q28:Q39)</f>
        <v>50993.98</v>
      </c>
      <c r="R40" s="48">
        <f>SUM(R28:R39)</f>
        <v>63806.8</v>
      </c>
      <c r="S40" s="48">
        <f>SUM(S29:S39)</f>
        <v>0</v>
      </c>
      <c r="T40" s="62">
        <f>SUM(T28:T39)</f>
        <v>118915.36</v>
      </c>
      <c r="U40" s="82">
        <f>SUM(U28:U39)</f>
        <v>123940.37000000001</v>
      </c>
      <c r="V40" s="83">
        <f>SUM(V29:V39)</f>
        <v>0</v>
      </c>
      <c r="W40" s="62">
        <f>SUM(W29:W39)</f>
        <v>0</v>
      </c>
      <c r="X40" s="77">
        <f>U40/N40</f>
        <v>0.8175486147757257</v>
      </c>
      <c r="Y40" s="124"/>
    </row>
    <row r="41" spans="1:25" s="27" customFormat="1" ht="17.25" thickBot="1">
      <c r="A41" s="273" t="s">
        <v>14</v>
      </c>
      <c r="B41" s="274"/>
      <c r="C41" s="275"/>
      <c r="D41" s="108">
        <f>D40+D27</f>
        <v>3480396</v>
      </c>
      <c r="E41" s="108">
        <f>E40+E27</f>
        <v>3074892.15</v>
      </c>
      <c r="F41" s="49"/>
      <c r="G41" s="49">
        <f>G40+G27</f>
        <v>3526200</v>
      </c>
      <c r="H41" s="49">
        <f aca="true" t="shared" si="4" ref="H41:M41">H40+H27</f>
        <v>0</v>
      </c>
      <c r="I41" s="49">
        <f t="shared" si="4"/>
        <v>0</v>
      </c>
      <c r="J41" s="49">
        <f t="shared" si="4"/>
        <v>0</v>
      </c>
      <c r="K41" s="49">
        <f t="shared" si="4"/>
        <v>0</v>
      </c>
      <c r="L41" s="49">
        <f t="shared" si="4"/>
        <v>0</v>
      </c>
      <c r="M41" s="49">
        <f t="shared" si="4"/>
        <v>0</v>
      </c>
      <c r="N41" s="49">
        <f>N40+N27</f>
        <v>3526200</v>
      </c>
      <c r="O41" s="49">
        <f>O40+O27</f>
        <v>432689.99</v>
      </c>
      <c r="P41" s="49">
        <f aca="true" t="shared" si="5" ref="P41:W41">P40+P27</f>
        <v>40019.130000000005</v>
      </c>
      <c r="Q41" s="49">
        <f t="shared" si="5"/>
        <v>50993.98</v>
      </c>
      <c r="R41" s="49">
        <f t="shared" si="5"/>
        <v>63806.8</v>
      </c>
      <c r="S41" s="49">
        <f t="shared" si="5"/>
        <v>0</v>
      </c>
      <c r="T41" s="63">
        <f t="shared" si="5"/>
        <v>118915.36</v>
      </c>
      <c r="U41" s="49">
        <f t="shared" si="5"/>
        <v>123940.37000000001</v>
      </c>
      <c r="V41" s="84">
        <f t="shared" si="5"/>
        <v>0</v>
      </c>
      <c r="W41" s="63">
        <f t="shared" si="5"/>
        <v>0</v>
      </c>
      <c r="X41" s="77">
        <f>U41/N41</f>
        <v>0.03514842323180761</v>
      </c>
      <c r="Y41" s="124"/>
    </row>
    <row r="42" spans="1:24" ht="17.25" thickBot="1">
      <c r="A42" s="264" t="s">
        <v>16</v>
      </c>
      <c r="B42" s="265"/>
      <c r="C42" s="266"/>
      <c r="D42" s="104"/>
      <c r="G42" s="58"/>
      <c r="H42" s="32"/>
      <c r="I42" s="32"/>
      <c r="J42" s="32"/>
      <c r="K42" s="32"/>
      <c r="L42" s="32"/>
      <c r="M42" s="32"/>
      <c r="X42" s="79"/>
    </row>
    <row r="43" spans="1:25" ht="33">
      <c r="A43" s="141">
        <v>1039</v>
      </c>
      <c r="B43" s="140">
        <v>5169</v>
      </c>
      <c r="C43" s="142" t="s">
        <v>17</v>
      </c>
      <c r="D43" s="105">
        <v>8000</v>
      </c>
      <c r="E43" s="25">
        <v>0</v>
      </c>
      <c r="F43" s="25"/>
      <c r="G43" s="95">
        <v>10000</v>
      </c>
      <c r="H43" s="25"/>
      <c r="I43" s="25"/>
      <c r="J43" s="25"/>
      <c r="K43" s="25"/>
      <c r="L43" s="25"/>
      <c r="M43" s="25"/>
      <c r="N43" s="57">
        <f>SUM(G43:L43)</f>
        <v>10000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61">
        <v>0</v>
      </c>
      <c r="U43" s="25">
        <v>0</v>
      </c>
      <c r="V43" s="61"/>
      <c r="W43" s="61"/>
      <c r="X43" s="65"/>
      <c r="Y43" s="5" t="s">
        <v>160</v>
      </c>
    </row>
    <row r="44" spans="1:25" s="35" customFormat="1" ht="16.5" customHeight="1">
      <c r="A44" s="7">
        <v>1039</v>
      </c>
      <c r="B44" s="267" t="s">
        <v>93</v>
      </c>
      <c r="C44" s="267"/>
      <c r="D44" s="109">
        <v>8000</v>
      </c>
      <c r="E44" s="8">
        <v>0</v>
      </c>
      <c r="F44" s="8"/>
      <c r="G44" s="8">
        <f>SUM(G43)</f>
        <v>10000</v>
      </c>
      <c r="H44" s="8">
        <f>SUM(H43)</f>
        <v>0</v>
      </c>
      <c r="I44" s="8"/>
      <c r="J44" s="8"/>
      <c r="K44" s="8"/>
      <c r="L44" s="8"/>
      <c r="M44" s="8"/>
      <c r="N44" s="57">
        <f>SUM(N43)</f>
        <v>10000</v>
      </c>
      <c r="O44" s="8">
        <f>SUM(O43)</f>
        <v>0</v>
      </c>
      <c r="P44" s="8">
        <f>SUM(P43)</f>
        <v>0</v>
      </c>
      <c r="Q44" s="8">
        <f>SUM(Q43)</f>
        <v>0</v>
      </c>
      <c r="R44" s="8">
        <f aca="true" t="shared" si="6" ref="R44:W44">SUM(R43)</f>
        <v>0</v>
      </c>
      <c r="S44" s="8">
        <f t="shared" si="6"/>
        <v>0</v>
      </c>
      <c r="T44" s="47">
        <f t="shared" si="6"/>
        <v>0</v>
      </c>
      <c r="U44" s="8">
        <f t="shared" si="6"/>
        <v>0</v>
      </c>
      <c r="V44" s="47">
        <f t="shared" si="6"/>
        <v>0</v>
      </c>
      <c r="W44" s="47">
        <f t="shared" si="6"/>
        <v>0</v>
      </c>
      <c r="X44" s="66">
        <f aca="true" t="shared" si="7" ref="X44:X52">U44/N44</f>
        <v>0</v>
      </c>
      <c r="Y44" s="125"/>
    </row>
    <row r="45" spans="1:24" ht="33">
      <c r="A45" s="4">
        <v>1099</v>
      </c>
      <c r="B45" s="4">
        <v>5222</v>
      </c>
      <c r="C45" s="5" t="s">
        <v>80</v>
      </c>
      <c r="D45" s="105">
        <v>10000</v>
      </c>
      <c r="E45" s="25">
        <v>10000</v>
      </c>
      <c r="F45" s="25"/>
      <c r="G45" s="95">
        <v>0</v>
      </c>
      <c r="H45" s="25"/>
      <c r="I45" s="25"/>
      <c r="J45" s="120"/>
      <c r="K45" s="25"/>
      <c r="L45" s="25"/>
      <c r="M45" s="25"/>
      <c r="N45" s="57">
        <f>SUM(G45:L45)</f>
        <v>0</v>
      </c>
      <c r="O45" s="25">
        <v>0</v>
      </c>
      <c r="P45" s="25"/>
      <c r="Q45" s="25">
        <v>0</v>
      </c>
      <c r="R45" s="25">
        <v>10000</v>
      </c>
      <c r="S45" s="25"/>
      <c r="T45" s="61">
        <v>10000</v>
      </c>
      <c r="U45" s="25">
        <v>10000</v>
      </c>
      <c r="V45" s="61">
        <v>0</v>
      </c>
      <c r="W45" s="61">
        <v>0</v>
      </c>
      <c r="X45" s="65" t="e">
        <f t="shared" si="7"/>
        <v>#DIV/0!</v>
      </c>
    </row>
    <row r="46" spans="1:25" s="35" customFormat="1" ht="16.5" customHeight="1">
      <c r="A46" s="7">
        <v>1099</v>
      </c>
      <c r="B46" s="267" t="s">
        <v>84</v>
      </c>
      <c r="C46" s="267"/>
      <c r="D46" s="109">
        <v>10000</v>
      </c>
      <c r="E46" s="8">
        <v>10000</v>
      </c>
      <c r="F46" s="8"/>
      <c r="G46" s="8">
        <f>SUM(G45)</f>
        <v>0</v>
      </c>
      <c r="H46" s="8">
        <f>SUM(H45)</f>
        <v>0</v>
      </c>
      <c r="I46" s="8"/>
      <c r="J46" s="8">
        <f>SUM(J45)</f>
        <v>0</v>
      </c>
      <c r="K46" s="8"/>
      <c r="L46" s="8"/>
      <c r="M46" s="8"/>
      <c r="N46" s="57">
        <f>SUM(N45)</f>
        <v>0</v>
      </c>
      <c r="O46" s="8">
        <f>SUM(O45)</f>
        <v>0</v>
      </c>
      <c r="P46" s="8">
        <f>SUM(P45)</f>
        <v>0</v>
      </c>
      <c r="Q46" s="8">
        <f>SUM(Q45)</f>
        <v>0</v>
      </c>
      <c r="R46" s="8">
        <f aca="true" t="shared" si="8" ref="R46:W46">SUM(R45)</f>
        <v>10000</v>
      </c>
      <c r="S46" s="8">
        <f t="shared" si="8"/>
        <v>0</v>
      </c>
      <c r="T46" s="47">
        <f t="shared" si="8"/>
        <v>10000</v>
      </c>
      <c r="U46" s="8">
        <f t="shared" si="8"/>
        <v>10000</v>
      </c>
      <c r="V46" s="47">
        <f t="shared" si="8"/>
        <v>0</v>
      </c>
      <c r="W46" s="47">
        <f t="shared" si="8"/>
        <v>0</v>
      </c>
      <c r="X46" s="66" t="e">
        <f t="shared" si="7"/>
        <v>#DIV/0!</v>
      </c>
      <c r="Y46" s="125"/>
    </row>
    <row r="47" spans="1:24" ht="16.5">
      <c r="A47" s="12">
        <v>2141</v>
      </c>
      <c r="B47" s="4">
        <v>5139</v>
      </c>
      <c r="C47" s="4" t="s">
        <v>43</v>
      </c>
      <c r="D47" s="28">
        <v>4000</v>
      </c>
      <c r="E47" s="25">
        <v>2162</v>
      </c>
      <c r="G47" s="95">
        <v>3000</v>
      </c>
      <c r="H47" s="25"/>
      <c r="I47" s="25"/>
      <c r="J47" s="120"/>
      <c r="N47" s="57">
        <f>SUM(G47:M47)</f>
        <v>3000</v>
      </c>
      <c r="O47" s="25">
        <v>1078</v>
      </c>
      <c r="P47" s="25">
        <v>2162</v>
      </c>
      <c r="Q47" s="25">
        <v>2162</v>
      </c>
      <c r="R47" s="25">
        <v>2162</v>
      </c>
      <c r="S47" s="25"/>
      <c r="T47" s="25">
        <v>2162</v>
      </c>
      <c r="U47" s="25">
        <v>2162</v>
      </c>
      <c r="V47" s="25"/>
      <c r="W47" s="25"/>
      <c r="X47" s="65">
        <f t="shared" si="7"/>
        <v>0.7206666666666667</v>
      </c>
    </row>
    <row r="48" spans="1:24" ht="16.5">
      <c r="A48" s="12"/>
      <c r="B48" s="4">
        <v>5151</v>
      </c>
      <c r="C48" s="5" t="s">
        <v>18</v>
      </c>
      <c r="D48" s="105">
        <v>1000</v>
      </c>
      <c r="E48" s="25">
        <v>411</v>
      </c>
      <c r="F48" s="25"/>
      <c r="G48" s="95">
        <v>1000</v>
      </c>
      <c r="H48" s="55"/>
      <c r="I48" s="55"/>
      <c r="J48" s="120"/>
      <c r="K48" s="55"/>
      <c r="L48" s="25"/>
      <c r="M48" s="25"/>
      <c r="N48" s="57">
        <f>SUM(G48:M48)</f>
        <v>1000</v>
      </c>
      <c r="O48" s="25"/>
      <c r="P48" s="25">
        <v>411</v>
      </c>
      <c r="Q48" s="25">
        <v>411</v>
      </c>
      <c r="R48" s="25">
        <v>411</v>
      </c>
      <c r="S48" s="25"/>
      <c r="T48" s="61">
        <v>411</v>
      </c>
      <c r="U48" s="25">
        <v>411</v>
      </c>
      <c r="V48" s="61"/>
      <c r="W48" s="61"/>
      <c r="X48" s="65">
        <f t="shared" si="7"/>
        <v>0.411</v>
      </c>
    </row>
    <row r="49" spans="1:25" ht="16.5">
      <c r="A49" s="4"/>
      <c r="B49" s="4">
        <v>5153</v>
      </c>
      <c r="C49" s="5" t="s">
        <v>19</v>
      </c>
      <c r="D49" s="105">
        <v>25000</v>
      </c>
      <c r="E49" s="25">
        <v>16806.19</v>
      </c>
      <c r="F49" s="25"/>
      <c r="G49" s="95">
        <v>23000</v>
      </c>
      <c r="H49" s="81"/>
      <c r="I49" s="81"/>
      <c r="J49" s="120"/>
      <c r="K49" s="55"/>
      <c r="L49" s="25"/>
      <c r="M49" s="25"/>
      <c r="N49" s="57">
        <f>SUM(G49:M49)</f>
        <v>23000</v>
      </c>
      <c r="O49" s="25">
        <v>4160</v>
      </c>
      <c r="P49" s="25">
        <v>6240</v>
      </c>
      <c r="Q49" s="25">
        <v>8320</v>
      </c>
      <c r="R49" s="25">
        <v>10400</v>
      </c>
      <c r="S49" s="25"/>
      <c r="T49" s="61">
        <v>15136.19</v>
      </c>
      <c r="U49" s="25">
        <v>16806.19</v>
      </c>
      <c r="V49" s="61"/>
      <c r="W49" s="61"/>
      <c r="X49" s="65">
        <f t="shared" si="7"/>
        <v>0.7307039130434783</v>
      </c>
      <c r="Y49" s="189" t="s">
        <v>267</v>
      </c>
    </row>
    <row r="50" spans="1:25" ht="16.5">
      <c r="A50" s="4"/>
      <c r="B50" s="4">
        <v>5154</v>
      </c>
      <c r="C50" s="4" t="s">
        <v>20</v>
      </c>
      <c r="D50" s="28">
        <v>105500</v>
      </c>
      <c r="E50" s="25">
        <v>75621.54</v>
      </c>
      <c r="F50" s="25"/>
      <c r="G50" s="95">
        <v>103000</v>
      </c>
      <c r="H50" s="81"/>
      <c r="I50" s="81"/>
      <c r="J50" s="120"/>
      <c r="K50" s="55"/>
      <c r="L50" s="26"/>
      <c r="M50" s="26"/>
      <c r="N50" s="57">
        <f>SUM(G50:M50)</f>
        <v>103000</v>
      </c>
      <c r="O50" s="25">
        <v>12157</v>
      </c>
      <c r="P50" s="25">
        <v>23942.01</v>
      </c>
      <c r="Q50" s="25">
        <v>32342.01</v>
      </c>
      <c r="R50" s="25">
        <v>42021.54</v>
      </c>
      <c r="S50" s="25"/>
      <c r="T50" s="61">
        <v>67221.54</v>
      </c>
      <c r="U50" s="25">
        <v>75621.54</v>
      </c>
      <c r="V50" s="61"/>
      <c r="W50" s="61"/>
      <c r="X50" s="65">
        <f t="shared" si="7"/>
        <v>0.734189708737864</v>
      </c>
      <c r="Y50" s="189" t="s">
        <v>271</v>
      </c>
    </row>
    <row r="51" spans="1:25" ht="16.5">
      <c r="A51" s="4"/>
      <c r="B51" s="4">
        <v>5169</v>
      </c>
      <c r="C51" s="4" t="s">
        <v>79</v>
      </c>
      <c r="D51" s="28">
        <v>12500</v>
      </c>
      <c r="E51" s="25">
        <v>6920</v>
      </c>
      <c r="F51" s="25"/>
      <c r="G51" s="95">
        <v>10000</v>
      </c>
      <c r="H51" s="55"/>
      <c r="I51" s="55"/>
      <c r="J51" s="120"/>
      <c r="K51" s="55"/>
      <c r="L51" s="26"/>
      <c r="M51" s="26"/>
      <c r="N51" s="57">
        <f>SUM(G51:M51)</f>
        <v>10000</v>
      </c>
      <c r="O51" s="25">
        <v>6920</v>
      </c>
      <c r="P51" s="25">
        <v>6920</v>
      </c>
      <c r="Q51" s="25">
        <v>6920</v>
      </c>
      <c r="R51" s="25">
        <v>6920</v>
      </c>
      <c r="S51" s="25"/>
      <c r="T51" s="61">
        <v>6920</v>
      </c>
      <c r="U51" s="25">
        <v>6920</v>
      </c>
      <c r="V51" s="61"/>
      <c r="W51" s="61"/>
      <c r="X51" s="65">
        <f t="shared" si="7"/>
        <v>0.692</v>
      </c>
      <c r="Y51" s="190" t="s">
        <v>192</v>
      </c>
    </row>
    <row r="52" spans="1:25" s="35" customFormat="1" ht="16.5" customHeight="1">
      <c r="A52" s="7">
        <v>2141</v>
      </c>
      <c r="B52" s="267" t="s">
        <v>90</v>
      </c>
      <c r="C52" s="267"/>
      <c r="D52" s="109">
        <v>148000</v>
      </c>
      <c r="E52" s="8">
        <v>101920.73</v>
      </c>
      <c r="F52" s="8"/>
      <c r="G52" s="8">
        <f aca="true" t="shared" si="9" ref="G52:N52">SUM(G47:G51)</f>
        <v>140000</v>
      </c>
      <c r="H52" s="8">
        <f t="shared" si="9"/>
        <v>0</v>
      </c>
      <c r="I52" s="8">
        <f t="shared" si="9"/>
        <v>0</v>
      </c>
      <c r="J52" s="8">
        <f t="shared" si="9"/>
        <v>0</v>
      </c>
      <c r="K52" s="8">
        <f t="shared" si="9"/>
        <v>0</v>
      </c>
      <c r="L52" s="8">
        <f t="shared" si="9"/>
        <v>0</v>
      </c>
      <c r="M52" s="8">
        <f t="shared" si="9"/>
        <v>0</v>
      </c>
      <c r="N52" s="57">
        <f t="shared" si="9"/>
        <v>140000</v>
      </c>
      <c r="O52" s="8">
        <f>SUM(O47:V51)</f>
        <v>369831.01999999996</v>
      </c>
      <c r="P52" s="8">
        <f>SUM(P47:P51)</f>
        <v>39675.009999999995</v>
      </c>
      <c r="Q52" s="8">
        <f>SUM(Q47:Q51)</f>
        <v>50155.009999999995</v>
      </c>
      <c r="R52" s="8">
        <f>SUM(R47:R51)</f>
        <v>61914.54</v>
      </c>
      <c r="S52" s="8">
        <f>SUM(S48:S51)</f>
        <v>0</v>
      </c>
      <c r="T52" s="47">
        <f>SUM(T47:T51)</f>
        <v>91850.73</v>
      </c>
      <c r="U52" s="8">
        <f>SUM(U47:U51)</f>
        <v>101920.73</v>
      </c>
      <c r="V52" s="47">
        <f>SUM(V48:V51)</f>
        <v>0</v>
      </c>
      <c r="W52" s="8">
        <f>SUM(W47:W51)</f>
        <v>0</v>
      </c>
      <c r="X52" s="66">
        <f t="shared" si="7"/>
        <v>0.7280052142857143</v>
      </c>
      <c r="Y52" s="191"/>
    </row>
    <row r="53" spans="1:25" ht="16.5">
      <c r="A53" s="12">
        <v>2219</v>
      </c>
      <c r="B53" s="4">
        <v>5021</v>
      </c>
      <c r="C53" s="4" t="s">
        <v>83</v>
      </c>
      <c r="D53" s="28">
        <v>0</v>
      </c>
      <c r="E53" s="25">
        <v>0</v>
      </c>
      <c r="F53" s="25"/>
      <c r="G53" s="95">
        <v>20000</v>
      </c>
      <c r="H53" s="120"/>
      <c r="I53" s="120"/>
      <c r="J53" s="120"/>
      <c r="K53" s="25"/>
      <c r="L53" s="25"/>
      <c r="M53" s="120"/>
      <c r="N53" s="57">
        <f>SUM(G53:M53)</f>
        <v>20000</v>
      </c>
      <c r="O53" s="25"/>
      <c r="P53" s="25"/>
      <c r="Q53" s="25"/>
      <c r="R53" s="25">
        <v>0</v>
      </c>
      <c r="S53" s="25">
        <v>0</v>
      </c>
      <c r="T53" s="61">
        <v>0</v>
      </c>
      <c r="U53" s="25">
        <v>0</v>
      </c>
      <c r="V53" s="61">
        <v>0</v>
      </c>
      <c r="W53" s="61">
        <v>0</v>
      </c>
      <c r="X53" s="65"/>
      <c r="Y53" s="189" t="s">
        <v>284</v>
      </c>
    </row>
    <row r="54" spans="1:25" ht="16.5">
      <c r="A54" s="4"/>
      <c r="B54" s="4">
        <v>5139</v>
      </c>
      <c r="C54" s="4" t="s">
        <v>22</v>
      </c>
      <c r="D54" s="28">
        <v>5000</v>
      </c>
      <c r="E54" s="25">
        <v>0</v>
      </c>
      <c r="F54" s="25"/>
      <c r="G54" s="95">
        <v>5000</v>
      </c>
      <c r="H54" s="120"/>
      <c r="I54" s="120"/>
      <c r="J54" s="120"/>
      <c r="K54" s="25"/>
      <c r="L54" s="25"/>
      <c r="M54" s="25"/>
      <c r="N54" s="57">
        <f>SUM(G54:L54)</f>
        <v>5000</v>
      </c>
      <c r="O54" s="25"/>
      <c r="P54" s="25"/>
      <c r="Q54" s="25"/>
      <c r="R54" s="25"/>
      <c r="S54" s="25"/>
      <c r="T54" s="61">
        <v>0</v>
      </c>
      <c r="U54" s="25">
        <v>0</v>
      </c>
      <c r="V54" s="61">
        <v>0</v>
      </c>
      <c r="W54" s="61">
        <v>0</v>
      </c>
      <c r="X54" s="65">
        <f aca="true" t="shared" si="10" ref="X54:X59">U54/N54</f>
        <v>0</v>
      </c>
      <c r="Y54" s="191"/>
    </row>
    <row r="55" spans="1:25" ht="33">
      <c r="A55" s="4"/>
      <c r="B55" s="4">
        <v>5169</v>
      </c>
      <c r="C55" s="5" t="s">
        <v>198</v>
      </c>
      <c r="D55" s="105">
        <v>12000</v>
      </c>
      <c r="E55" s="25">
        <v>10285</v>
      </c>
      <c r="F55" s="25"/>
      <c r="G55" s="95"/>
      <c r="H55" s="120"/>
      <c r="I55" s="120"/>
      <c r="J55" s="120"/>
      <c r="K55" s="183"/>
      <c r="L55" s="183"/>
      <c r="M55" s="183"/>
      <c r="N55" s="57">
        <f>SUM(G55:L55)</f>
        <v>0</v>
      </c>
      <c r="O55" s="25"/>
      <c r="P55" s="25"/>
      <c r="Q55" s="25"/>
      <c r="R55" s="25"/>
      <c r="S55" s="25"/>
      <c r="T55" s="61">
        <v>0</v>
      </c>
      <c r="U55" s="25">
        <v>10285</v>
      </c>
      <c r="V55" s="61">
        <v>0</v>
      </c>
      <c r="W55" s="61">
        <v>0</v>
      </c>
      <c r="X55" s="65" t="e">
        <f t="shared" si="10"/>
        <v>#DIV/0!</v>
      </c>
      <c r="Y55" s="191"/>
    </row>
    <row r="56" spans="1:25" ht="33">
      <c r="A56" s="4"/>
      <c r="B56" s="4">
        <v>5171</v>
      </c>
      <c r="C56" s="5" t="s">
        <v>233</v>
      </c>
      <c r="D56" s="105">
        <v>609000</v>
      </c>
      <c r="E56" s="25">
        <v>59290</v>
      </c>
      <c r="F56" s="25"/>
      <c r="G56" s="95"/>
      <c r="H56" s="120"/>
      <c r="I56" s="120"/>
      <c r="J56" s="120"/>
      <c r="K56" s="120"/>
      <c r="L56" s="120"/>
      <c r="M56" s="120"/>
      <c r="N56" s="57">
        <f>SUM(G56:M56)</f>
        <v>0</v>
      </c>
      <c r="O56" s="25"/>
      <c r="P56" s="25"/>
      <c r="Q56" s="25"/>
      <c r="R56" s="25"/>
      <c r="S56" s="25"/>
      <c r="T56" s="61">
        <v>59290</v>
      </c>
      <c r="U56" s="25">
        <v>59290</v>
      </c>
      <c r="V56" s="61"/>
      <c r="W56" s="61"/>
      <c r="X56" s="65" t="e">
        <f t="shared" si="10"/>
        <v>#DIV/0!</v>
      </c>
      <c r="Y56" s="191"/>
    </row>
    <row r="57" spans="1:25" ht="16.5">
      <c r="A57" s="4" t="s">
        <v>223</v>
      </c>
      <c r="B57" s="4">
        <v>5171</v>
      </c>
      <c r="C57" s="5" t="s">
        <v>227</v>
      </c>
      <c r="D57" s="105">
        <v>220000</v>
      </c>
      <c r="E57" s="25">
        <v>215622</v>
      </c>
      <c r="F57" s="25"/>
      <c r="G57" s="95"/>
      <c r="H57" s="120"/>
      <c r="I57" s="120"/>
      <c r="J57" s="120"/>
      <c r="K57" s="120"/>
      <c r="L57" s="120"/>
      <c r="M57" s="183"/>
      <c r="N57" s="57">
        <f>SUM(G57:L57)</f>
        <v>0</v>
      </c>
      <c r="O57" s="25"/>
      <c r="P57" s="25"/>
      <c r="Q57" s="25"/>
      <c r="R57" s="25"/>
      <c r="S57" s="25"/>
      <c r="T57" s="61"/>
      <c r="U57" s="25">
        <f>274912-U56</f>
        <v>215622</v>
      </c>
      <c r="V57" s="61"/>
      <c r="W57" s="61"/>
      <c r="X57" s="65" t="e">
        <f t="shared" si="10"/>
        <v>#DIV/0!</v>
      </c>
      <c r="Y57" s="191"/>
    </row>
    <row r="58" spans="1:25" ht="33">
      <c r="A58" s="4"/>
      <c r="B58" s="4">
        <v>6121</v>
      </c>
      <c r="C58" s="5" t="s">
        <v>275</v>
      </c>
      <c r="D58" s="28">
        <v>200000</v>
      </c>
      <c r="E58" s="25">
        <v>0</v>
      </c>
      <c r="F58" s="25"/>
      <c r="G58" s="95">
        <v>200000</v>
      </c>
      <c r="H58" s="120"/>
      <c r="I58" s="120"/>
      <c r="J58" s="120"/>
      <c r="K58" s="183"/>
      <c r="L58" s="183"/>
      <c r="M58" s="183"/>
      <c r="N58" s="57">
        <f>SUM(G58:L58)</f>
        <v>200000</v>
      </c>
      <c r="O58" s="25"/>
      <c r="P58" s="25"/>
      <c r="Q58" s="25"/>
      <c r="R58" s="25"/>
      <c r="S58" s="25"/>
      <c r="T58" s="61"/>
      <c r="U58" s="25">
        <v>0</v>
      </c>
      <c r="V58" s="61"/>
      <c r="W58" s="61"/>
      <c r="X58" s="188">
        <f t="shared" si="10"/>
        <v>0</v>
      </c>
      <c r="Y58" s="192" t="s">
        <v>285</v>
      </c>
    </row>
    <row r="59" spans="1:25" ht="16.5">
      <c r="A59" s="4"/>
      <c r="B59" s="4">
        <v>6130</v>
      </c>
      <c r="C59" s="5" t="s">
        <v>235</v>
      </c>
      <c r="D59" s="28">
        <v>5000</v>
      </c>
      <c r="E59" s="25">
        <v>2000</v>
      </c>
      <c r="F59" s="25"/>
      <c r="G59" s="95"/>
      <c r="H59" s="120"/>
      <c r="I59" s="120"/>
      <c r="J59" s="120"/>
      <c r="K59" s="183"/>
      <c r="L59" s="183"/>
      <c r="M59" s="120"/>
      <c r="N59" s="57">
        <f>SUM(G59:M59)</f>
        <v>0</v>
      </c>
      <c r="O59" s="25"/>
      <c r="P59" s="25"/>
      <c r="Q59" s="25"/>
      <c r="R59" s="25"/>
      <c r="S59" s="25"/>
      <c r="T59" s="61"/>
      <c r="U59" s="25">
        <v>2000</v>
      </c>
      <c r="V59" s="61"/>
      <c r="W59" s="61"/>
      <c r="X59" s="65" t="e">
        <f t="shared" si="10"/>
        <v>#DIV/0!</v>
      </c>
      <c r="Y59" s="144"/>
    </row>
    <row r="60" spans="1:25" s="35" customFormat="1" ht="16.5" customHeight="1">
      <c r="A60" s="7">
        <v>2119</v>
      </c>
      <c r="B60" s="267" t="s">
        <v>91</v>
      </c>
      <c r="C60" s="267"/>
      <c r="D60" s="109">
        <v>1051000</v>
      </c>
      <c r="E60" s="8">
        <v>287197</v>
      </c>
      <c r="F60" s="8"/>
      <c r="G60" s="8">
        <f aca="true" t="shared" si="11" ref="G60:L60">SUM(G53:G58)</f>
        <v>225000</v>
      </c>
      <c r="H60" s="8">
        <f t="shared" si="11"/>
        <v>0</v>
      </c>
      <c r="I60" s="8">
        <f t="shared" si="11"/>
        <v>0</v>
      </c>
      <c r="J60" s="8">
        <f t="shared" si="11"/>
        <v>0</v>
      </c>
      <c r="K60" s="8">
        <f t="shared" si="11"/>
        <v>0</v>
      </c>
      <c r="L60" s="8">
        <f t="shared" si="11"/>
        <v>0</v>
      </c>
      <c r="M60" s="8">
        <f>SUM(M53:M59)</f>
        <v>0</v>
      </c>
      <c r="N60" s="57">
        <f>SUM(N53:N59)</f>
        <v>225000</v>
      </c>
      <c r="O60" s="8">
        <f>SUM(O53:O58)</f>
        <v>0</v>
      </c>
      <c r="P60" s="8">
        <f>SUM(P53:P55)</f>
        <v>0</v>
      </c>
      <c r="Q60" s="8">
        <f>SUM(Q53:Q55)</f>
        <v>0</v>
      </c>
      <c r="R60" s="8">
        <f>SUM(R53:R58)</f>
        <v>0</v>
      </c>
      <c r="S60" s="8">
        <f>SUM(S53:S58)</f>
        <v>0</v>
      </c>
      <c r="T60" s="47">
        <f>SUM(T53:T56)</f>
        <v>59290</v>
      </c>
      <c r="U60" s="8">
        <f>SUM(U53:U59)</f>
        <v>287197</v>
      </c>
      <c r="V60" s="47">
        <f>SUM(V53:V55)</f>
        <v>0</v>
      </c>
      <c r="W60" s="47">
        <f>SUM(W53:W55)</f>
        <v>0</v>
      </c>
      <c r="X60" s="66">
        <f aca="true" t="shared" si="12" ref="X60:X73">U60/N60</f>
        <v>1.276431111111111</v>
      </c>
      <c r="Y60" s="125"/>
    </row>
    <row r="61" spans="1:25" s="21" customFormat="1" ht="16.5" customHeight="1">
      <c r="A61" s="34">
        <v>2321</v>
      </c>
      <c r="B61" s="11">
        <v>5171</v>
      </c>
      <c r="C61" s="9" t="s">
        <v>24</v>
      </c>
      <c r="D61" s="110">
        <v>5000</v>
      </c>
      <c r="E61" s="26"/>
      <c r="F61" s="26"/>
      <c r="G61" s="129">
        <v>0</v>
      </c>
      <c r="H61" s="50"/>
      <c r="I61" s="50"/>
      <c r="J61" s="50"/>
      <c r="K61" s="69"/>
      <c r="L61" s="50"/>
      <c r="M61" s="50"/>
      <c r="N61" s="57">
        <f>SUM(G61:L61)</f>
        <v>0</v>
      </c>
      <c r="O61" s="26">
        <v>0</v>
      </c>
      <c r="P61" s="26"/>
      <c r="Q61" s="26"/>
      <c r="R61" s="26"/>
      <c r="S61" s="26"/>
      <c r="T61" s="64"/>
      <c r="U61" s="26"/>
      <c r="V61" s="64"/>
      <c r="W61" s="64"/>
      <c r="X61" s="65" t="e">
        <f t="shared" si="12"/>
        <v>#DIV/0!</v>
      </c>
      <c r="Y61" s="122"/>
    </row>
    <row r="62" spans="1:25" s="35" customFormat="1" ht="16.5" customHeight="1">
      <c r="A62" s="7">
        <v>2321</v>
      </c>
      <c r="B62" s="267" t="s">
        <v>111</v>
      </c>
      <c r="C62" s="267"/>
      <c r="D62" s="109">
        <v>5000</v>
      </c>
      <c r="E62" s="8">
        <v>0</v>
      </c>
      <c r="F62" s="8"/>
      <c r="G62" s="8">
        <f>SUM(G61)</f>
        <v>0</v>
      </c>
      <c r="H62" s="8"/>
      <c r="I62" s="8">
        <f>SUM(I61)</f>
        <v>0</v>
      </c>
      <c r="J62" s="8">
        <f>SUM(J61)</f>
        <v>0</v>
      </c>
      <c r="K62" s="8">
        <f>SUM(K61)</f>
        <v>0</v>
      </c>
      <c r="L62" s="8"/>
      <c r="M62" s="8"/>
      <c r="N62" s="57">
        <f aca="true" t="shared" si="13" ref="N62:U62">SUM(N61)</f>
        <v>0</v>
      </c>
      <c r="O62" s="8">
        <f t="shared" si="13"/>
        <v>0</v>
      </c>
      <c r="P62" s="8">
        <f t="shared" si="13"/>
        <v>0</v>
      </c>
      <c r="Q62" s="8">
        <f t="shared" si="13"/>
        <v>0</v>
      </c>
      <c r="R62" s="8">
        <f t="shared" si="13"/>
        <v>0</v>
      </c>
      <c r="S62" s="8">
        <f t="shared" si="13"/>
        <v>0</v>
      </c>
      <c r="T62" s="47">
        <f t="shared" si="13"/>
        <v>0</v>
      </c>
      <c r="U62" s="8">
        <f t="shared" si="13"/>
        <v>0</v>
      </c>
      <c r="V62" s="47"/>
      <c r="W62" s="47">
        <f>SUM(W61)</f>
        <v>0</v>
      </c>
      <c r="X62" s="66" t="e">
        <f t="shared" si="12"/>
        <v>#DIV/0!</v>
      </c>
      <c r="Y62" s="125"/>
    </row>
    <row r="63" spans="1:25" ht="16.5">
      <c r="A63" s="34">
        <v>3314</v>
      </c>
      <c r="B63" s="4">
        <v>5021</v>
      </c>
      <c r="C63" s="4" t="s">
        <v>21</v>
      </c>
      <c r="D63" s="28">
        <v>18000</v>
      </c>
      <c r="E63" s="25">
        <v>13500</v>
      </c>
      <c r="F63" s="25"/>
      <c r="G63" s="95">
        <v>18000</v>
      </c>
      <c r="H63" s="25"/>
      <c r="I63" s="25"/>
      <c r="J63" s="25"/>
      <c r="K63" s="25"/>
      <c r="L63" s="25"/>
      <c r="M63" s="25"/>
      <c r="N63" s="57">
        <f>SUM(G63:L63)</f>
        <v>18000</v>
      </c>
      <c r="O63" s="25">
        <v>3000</v>
      </c>
      <c r="P63" s="25">
        <v>4500</v>
      </c>
      <c r="Q63" s="25">
        <v>6000</v>
      </c>
      <c r="R63" s="25">
        <v>7500</v>
      </c>
      <c r="S63" s="25"/>
      <c r="T63" s="61">
        <v>12000</v>
      </c>
      <c r="U63" s="25">
        <v>13500</v>
      </c>
      <c r="V63" s="61"/>
      <c r="W63" s="61"/>
      <c r="X63" s="65">
        <f t="shared" si="12"/>
        <v>0.75</v>
      </c>
      <c r="Y63" s="123" t="s">
        <v>161</v>
      </c>
    </row>
    <row r="64" spans="1:24" ht="16.5">
      <c r="A64" s="4"/>
      <c r="B64" s="4">
        <v>5136</v>
      </c>
      <c r="C64" s="4" t="s">
        <v>42</v>
      </c>
      <c r="D64" s="28">
        <v>500</v>
      </c>
      <c r="E64" s="25">
        <v>0</v>
      </c>
      <c r="F64" s="25"/>
      <c r="G64" s="95">
        <v>500</v>
      </c>
      <c r="H64" s="25"/>
      <c r="I64" s="25"/>
      <c r="J64" s="25"/>
      <c r="K64" s="25"/>
      <c r="L64" s="25"/>
      <c r="M64" s="25"/>
      <c r="N64" s="57">
        <f>SUM(G64:L64)</f>
        <v>500</v>
      </c>
      <c r="O64" s="25">
        <v>0</v>
      </c>
      <c r="P64" s="25"/>
      <c r="Q64" s="25">
        <v>0</v>
      </c>
      <c r="R64" s="25">
        <v>0</v>
      </c>
      <c r="S64" s="25"/>
      <c r="T64" s="61">
        <v>0</v>
      </c>
      <c r="U64" s="25">
        <v>0</v>
      </c>
      <c r="V64" s="61"/>
      <c r="W64" s="61"/>
      <c r="X64" s="65">
        <f t="shared" si="12"/>
        <v>0</v>
      </c>
    </row>
    <row r="65" spans="1:24" ht="16.5">
      <c r="A65" s="4"/>
      <c r="B65" s="4">
        <v>5139</v>
      </c>
      <c r="C65" s="4" t="s">
        <v>43</v>
      </c>
      <c r="D65" s="28">
        <v>500</v>
      </c>
      <c r="E65" s="25">
        <v>0</v>
      </c>
      <c r="F65" s="25"/>
      <c r="G65" s="95"/>
      <c r="H65" s="25"/>
      <c r="I65" s="25"/>
      <c r="J65" s="25"/>
      <c r="K65" s="25"/>
      <c r="L65" s="25"/>
      <c r="M65" s="25"/>
      <c r="N65" s="57">
        <f>SUM(G65:L65)</f>
        <v>0</v>
      </c>
      <c r="O65" s="25">
        <v>0</v>
      </c>
      <c r="P65" s="25"/>
      <c r="Q65" s="25">
        <v>0</v>
      </c>
      <c r="R65" s="25">
        <v>0</v>
      </c>
      <c r="S65" s="25"/>
      <c r="T65" s="61">
        <v>0</v>
      </c>
      <c r="U65" s="25">
        <v>0</v>
      </c>
      <c r="V65" s="61"/>
      <c r="W65" s="61"/>
      <c r="X65" s="65" t="e">
        <f t="shared" si="12"/>
        <v>#DIV/0!</v>
      </c>
    </row>
    <row r="66" spans="1:25" ht="33">
      <c r="A66" s="4"/>
      <c r="B66" s="4">
        <v>5339</v>
      </c>
      <c r="C66" s="5" t="s">
        <v>209</v>
      </c>
      <c r="D66" s="105">
        <v>500</v>
      </c>
      <c r="E66" s="25">
        <v>500</v>
      </c>
      <c r="F66" s="25"/>
      <c r="G66" s="95">
        <v>500</v>
      </c>
      <c r="H66" s="25"/>
      <c r="I66" s="55"/>
      <c r="J66" s="55"/>
      <c r="K66" s="55"/>
      <c r="L66" s="26"/>
      <c r="M66" s="26"/>
      <c r="N66" s="57">
        <f>SUM(G66:L66)</f>
        <v>500</v>
      </c>
      <c r="O66" s="25">
        <v>0</v>
      </c>
      <c r="P66" s="25"/>
      <c r="Q66" s="25">
        <v>500</v>
      </c>
      <c r="R66" s="25">
        <v>500</v>
      </c>
      <c r="S66" s="25"/>
      <c r="T66" s="61">
        <v>500</v>
      </c>
      <c r="U66" s="25">
        <v>500</v>
      </c>
      <c r="V66" s="61"/>
      <c r="W66" s="61"/>
      <c r="X66" s="65">
        <f t="shared" si="12"/>
        <v>1</v>
      </c>
      <c r="Y66" s="5" t="s">
        <v>113</v>
      </c>
    </row>
    <row r="67" spans="1:25" s="35" customFormat="1" ht="16.5" customHeight="1">
      <c r="A67" s="7">
        <v>3314</v>
      </c>
      <c r="B67" s="267" t="s">
        <v>92</v>
      </c>
      <c r="C67" s="267"/>
      <c r="D67" s="111">
        <v>19500</v>
      </c>
      <c r="E67" s="8">
        <v>14000</v>
      </c>
      <c r="F67" s="47"/>
      <c r="G67" s="47">
        <f>SUM(G63:G66)</f>
        <v>19000</v>
      </c>
      <c r="H67" s="47">
        <f>SUM(H63:H65)</f>
        <v>0</v>
      </c>
      <c r="I67" s="47">
        <f>SUM(I63:I66)</f>
        <v>0</v>
      </c>
      <c r="J67" s="47">
        <f>SUM(J63:J66)</f>
        <v>0</v>
      </c>
      <c r="K67" s="47">
        <f>SUM(K63:K66)</f>
        <v>0</v>
      </c>
      <c r="L67" s="47"/>
      <c r="M67" s="47"/>
      <c r="N67" s="57">
        <f aca="true" t="shared" si="14" ref="N67:S67">SUM(N63:N66)</f>
        <v>19000</v>
      </c>
      <c r="O67" s="8">
        <f t="shared" si="14"/>
        <v>3000</v>
      </c>
      <c r="P67" s="8">
        <f t="shared" si="14"/>
        <v>4500</v>
      </c>
      <c r="Q67" s="8">
        <f t="shared" si="14"/>
        <v>6500</v>
      </c>
      <c r="R67" s="8">
        <f t="shared" si="14"/>
        <v>8000</v>
      </c>
      <c r="S67" s="8">
        <f t="shared" si="14"/>
        <v>0</v>
      </c>
      <c r="T67" s="47">
        <f>SUM(T63:T66)</f>
        <v>12500</v>
      </c>
      <c r="U67" s="8">
        <f>SUM(U63:U66)</f>
        <v>14000</v>
      </c>
      <c r="V67" s="47">
        <f>SUM(V63:V65)</f>
        <v>0</v>
      </c>
      <c r="W67" s="47">
        <f>SUM(W63:W66)</f>
        <v>0</v>
      </c>
      <c r="X67" s="66">
        <f t="shared" si="12"/>
        <v>0.7368421052631579</v>
      </c>
      <c r="Y67" s="125"/>
    </row>
    <row r="68" spans="1:25" ht="33">
      <c r="A68" s="34">
        <v>3341</v>
      </c>
      <c r="B68" s="4">
        <v>5169</v>
      </c>
      <c r="C68" s="5" t="s">
        <v>260</v>
      </c>
      <c r="D68" s="105">
        <v>5000</v>
      </c>
      <c r="E68" s="25">
        <v>0</v>
      </c>
      <c r="F68" s="25"/>
      <c r="G68" s="95">
        <v>5000</v>
      </c>
      <c r="H68" s="120"/>
      <c r="I68" s="120"/>
      <c r="J68" s="81"/>
      <c r="K68" s="81"/>
      <c r="L68" s="81"/>
      <c r="M68" s="55"/>
      <c r="N68" s="57">
        <f>SUM(G68:L68)</f>
        <v>5000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61">
        <v>0</v>
      </c>
      <c r="U68" s="25">
        <v>0</v>
      </c>
      <c r="V68" s="61"/>
      <c r="W68" s="61"/>
      <c r="X68" s="65">
        <f t="shared" si="12"/>
        <v>0</v>
      </c>
      <c r="Y68" s="123" t="s">
        <v>155</v>
      </c>
    </row>
    <row r="69" spans="1:25" s="35" customFormat="1" ht="16.5" customHeight="1">
      <c r="A69" s="7">
        <v>3341</v>
      </c>
      <c r="B69" s="281" t="s">
        <v>94</v>
      </c>
      <c r="C69" s="282"/>
      <c r="D69" s="163">
        <v>5000</v>
      </c>
      <c r="E69" s="164">
        <v>0</v>
      </c>
      <c r="F69" s="164"/>
      <c r="G69" s="164">
        <f>SUM(G68:G68)</f>
        <v>5000</v>
      </c>
      <c r="H69" s="164">
        <f>SUM(H68)</f>
        <v>0</v>
      </c>
      <c r="I69" s="164"/>
      <c r="J69" s="164">
        <f>SUM(J68)</f>
        <v>0</v>
      </c>
      <c r="K69" s="164">
        <f>SUM(K68:K68)</f>
        <v>0</v>
      </c>
      <c r="L69" s="164">
        <f>SUM(L68:L68)</f>
        <v>0</v>
      </c>
      <c r="M69" s="164"/>
      <c r="N69" s="165">
        <f aca="true" t="shared" si="15" ref="N69:W69">SUM(N68:N68)</f>
        <v>5000</v>
      </c>
      <c r="O69" s="164">
        <f t="shared" si="15"/>
        <v>0</v>
      </c>
      <c r="P69" s="164">
        <f t="shared" si="15"/>
        <v>0</v>
      </c>
      <c r="Q69" s="164">
        <f t="shared" si="15"/>
        <v>0</v>
      </c>
      <c r="R69" s="164">
        <f t="shared" si="15"/>
        <v>0</v>
      </c>
      <c r="S69" s="164">
        <f t="shared" si="15"/>
        <v>0</v>
      </c>
      <c r="T69" s="166">
        <f t="shared" si="15"/>
        <v>0</v>
      </c>
      <c r="U69" s="164">
        <f t="shared" si="15"/>
        <v>0</v>
      </c>
      <c r="V69" s="166">
        <f t="shared" si="15"/>
        <v>0</v>
      </c>
      <c r="W69" s="166">
        <f t="shared" si="15"/>
        <v>0</v>
      </c>
      <c r="X69" s="66">
        <f t="shared" si="12"/>
        <v>0</v>
      </c>
      <c r="Y69" s="125"/>
    </row>
    <row r="70" spans="1:24" ht="16.5">
      <c r="A70" s="34">
        <v>3399</v>
      </c>
      <c r="B70" s="4">
        <v>5021</v>
      </c>
      <c r="C70" s="4" t="s">
        <v>21</v>
      </c>
      <c r="D70" s="28">
        <v>5000</v>
      </c>
      <c r="E70" s="25">
        <v>2600</v>
      </c>
      <c r="F70" s="25"/>
      <c r="G70" s="95"/>
      <c r="H70" s="25"/>
      <c r="I70" s="55"/>
      <c r="J70" s="120"/>
      <c r="K70" s="120"/>
      <c r="L70" s="120"/>
      <c r="M70" s="120"/>
      <c r="N70" s="57">
        <f>SUM(G70:L70)</f>
        <v>0</v>
      </c>
      <c r="O70" s="25"/>
      <c r="P70" s="25"/>
      <c r="Q70" s="25"/>
      <c r="R70" s="25"/>
      <c r="S70" s="25"/>
      <c r="T70" s="25">
        <v>2600</v>
      </c>
      <c r="U70" s="25">
        <v>2600</v>
      </c>
      <c r="V70" s="25"/>
      <c r="W70" s="25"/>
      <c r="X70" s="65" t="e">
        <f t="shared" si="12"/>
        <v>#DIV/0!</v>
      </c>
    </row>
    <row r="71" spans="1:25" ht="16.5">
      <c r="A71" s="34"/>
      <c r="B71" s="4">
        <v>5139</v>
      </c>
      <c r="C71" s="5" t="s">
        <v>45</v>
      </c>
      <c r="D71" s="105">
        <v>14000</v>
      </c>
      <c r="E71" s="25">
        <v>10000</v>
      </c>
      <c r="F71" s="25"/>
      <c r="G71" s="95">
        <v>12000</v>
      </c>
      <c r="H71" s="25"/>
      <c r="I71" s="55"/>
      <c r="J71" s="120"/>
      <c r="K71" s="120"/>
      <c r="L71" s="120"/>
      <c r="M71" s="120"/>
      <c r="N71" s="57">
        <f>SUM(G71:L71)</f>
        <v>12000</v>
      </c>
      <c r="O71" s="25">
        <v>0</v>
      </c>
      <c r="P71" s="25"/>
      <c r="Q71" s="25"/>
      <c r="R71" s="25"/>
      <c r="S71" s="25"/>
      <c r="T71" s="25">
        <v>10000</v>
      </c>
      <c r="U71" s="25">
        <v>10000</v>
      </c>
      <c r="V71" s="25"/>
      <c r="W71" s="25"/>
      <c r="X71" s="65">
        <f t="shared" si="12"/>
        <v>0.8333333333333334</v>
      </c>
      <c r="Y71" s="190" t="s">
        <v>186</v>
      </c>
    </row>
    <row r="72" spans="1:25" ht="33">
      <c r="A72" s="4"/>
      <c r="B72" s="4">
        <v>5169</v>
      </c>
      <c r="C72" s="5" t="s">
        <v>184</v>
      </c>
      <c r="D72" s="105">
        <v>30000</v>
      </c>
      <c r="E72" s="25">
        <v>11957</v>
      </c>
      <c r="F72" s="25"/>
      <c r="G72" s="95">
        <v>25000</v>
      </c>
      <c r="H72" s="25"/>
      <c r="I72" s="55"/>
      <c r="J72" s="120"/>
      <c r="K72" s="120"/>
      <c r="L72" s="120"/>
      <c r="M72" s="120"/>
      <c r="N72" s="57">
        <f>SUM(G72:L72)</f>
        <v>25000</v>
      </c>
      <c r="O72" s="25">
        <v>0</v>
      </c>
      <c r="P72" s="25"/>
      <c r="Q72" s="25">
        <v>0</v>
      </c>
      <c r="R72" s="25"/>
      <c r="S72" s="25"/>
      <c r="T72" s="25">
        <v>11957</v>
      </c>
      <c r="U72" s="25">
        <v>11957</v>
      </c>
      <c r="V72" s="25"/>
      <c r="W72" s="25"/>
      <c r="X72" s="65">
        <f t="shared" si="12"/>
        <v>0.47828</v>
      </c>
      <c r="Y72" s="190" t="s">
        <v>276</v>
      </c>
    </row>
    <row r="73" spans="1:25" ht="36" customHeight="1">
      <c r="A73" s="4"/>
      <c r="B73" s="4">
        <v>5175</v>
      </c>
      <c r="C73" s="4" t="s">
        <v>23</v>
      </c>
      <c r="D73" s="28">
        <v>8000</v>
      </c>
      <c r="E73" s="25">
        <v>0</v>
      </c>
      <c r="F73" s="25"/>
      <c r="G73" s="95">
        <v>11000</v>
      </c>
      <c r="H73" s="25"/>
      <c r="I73" s="55"/>
      <c r="J73" s="80"/>
      <c r="K73" s="80"/>
      <c r="L73" s="81"/>
      <c r="M73" s="81"/>
      <c r="N73" s="57">
        <f>SUM(G73:L73)</f>
        <v>11000</v>
      </c>
      <c r="O73" s="25">
        <v>0</v>
      </c>
      <c r="P73" s="25"/>
      <c r="Q73" s="25"/>
      <c r="R73" s="25"/>
      <c r="S73" s="25"/>
      <c r="T73" s="61"/>
      <c r="U73" s="25">
        <v>0</v>
      </c>
      <c r="V73" s="61"/>
      <c r="W73" s="61"/>
      <c r="X73" s="65">
        <f t="shared" si="12"/>
        <v>0</v>
      </c>
      <c r="Y73" s="190" t="s">
        <v>277</v>
      </c>
    </row>
    <row r="74" spans="1:25" ht="16.5">
      <c r="A74" s="4"/>
      <c r="B74" s="4">
        <v>5179</v>
      </c>
      <c r="C74" s="4" t="s">
        <v>156</v>
      </c>
      <c r="D74" s="28">
        <v>0</v>
      </c>
      <c r="E74" s="25">
        <v>0</v>
      </c>
      <c r="F74" s="25"/>
      <c r="G74" s="95">
        <v>3000</v>
      </c>
      <c r="H74" s="25"/>
      <c r="I74" s="55"/>
      <c r="J74" s="80"/>
      <c r="K74" s="120"/>
      <c r="L74" s="80"/>
      <c r="M74" s="80"/>
      <c r="N74" s="57">
        <f>SUM(G74:L74)</f>
        <v>3000</v>
      </c>
      <c r="O74" s="25">
        <v>0</v>
      </c>
      <c r="P74" s="25"/>
      <c r="Q74" s="25"/>
      <c r="R74" s="25"/>
      <c r="S74" s="25"/>
      <c r="T74" s="61"/>
      <c r="U74" s="25">
        <v>0</v>
      </c>
      <c r="V74" s="61"/>
      <c r="W74" s="61"/>
      <c r="X74" s="65"/>
      <c r="Y74" s="121" t="s">
        <v>187</v>
      </c>
    </row>
    <row r="75" spans="1:25" s="35" customFormat="1" ht="16.5" customHeight="1">
      <c r="A75" s="7">
        <v>3399</v>
      </c>
      <c r="B75" s="276" t="s">
        <v>95</v>
      </c>
      <c r="C75" s="277"/>
      <c r="D75" s="112">
        <v>57000</v>
      </c>
      <c r="E75" s="8">
        <v>24557</v>
      </c>
      <c r="F75" s="8"/>
      <c r="G75" s="8">
        <f>SUM(G71:G74)</f>
        <v>51000</v>
      </c>
      <c r="H75" s="8">
        <f>SUM(H71:H74)</f>
        <v>0</v>
      </c>
      <c r="I75" s="8"/>
      <c r="J75" s="8">
        <f>SUM(J71:J74)</f>
        <v>0</v>
      </c>
      <c r="K75" s="8">
        <f>SUM(K70:M74)</f>
        <v>0</v>
      </c>
      <c r="L75" s="8"/>
      <c r="M75" s="8">
        <f aca="true" t="shared" si="16" ref="M75:W75">SUM(M71:M74)</f>
        <v>0</v>
      </c>
      <c r="N75" s="57">
        <f>SUM(N70:N74)</f>
        <v>51000</v>
      </c>
      <c r="O75" s="8">
        <f t="shared" si="16"/>
        <v>0</v>
      </c>
      <c r="P75" s="8">
        <f t="shared" si="16"/>
        <v>0</v>
      </c>
      <c r="Q75" s="8">
        <f t="shared" si="16"/>
        <v>0</v>
      </c>
      <c r="R75" s="8">
        <f t="shared" si="16"/>
        <v>0</v>
      </c>
      <c r="S75" s="8">
        <f t="shared" si="16"/>
        <v>0</v>
      </c>
      <c r="T75" s="178">
        <f>SUM(T70:T74)</f>
        <v>24557</v>
      </c>
      <c r="U75" s="8">
        <f>SUM(U70:U74)</f>
        <v>24557</v>
      </c>
      <c r="V75" s="47">
        <f t="shared" si="16"/>
        <v>0</v>
      </c>
      <c r="W75" s="47">
        <f t="shared" si="16"/>
        <v>0</v>
      </c>
      <c r="X75" s="66">
        <f>U75/N75</f>
        <v>0.4815098039215686</v>
      </c>
      <c r="Y75" s="125"/>
    </row>
    <row r="76" spans="1:25" ht="16.5">
      <c r="A76" s="34">
        <v>3412</v>
      </c>
      <c r="B76" s="4">
        <v>5139</v>
      </c>
      <c r="C76" s="4" t="s">
        <v>22</v>
      </c>
      <c r="D76" s="28">
        <v>5000</v>
      </c>
      <c r="E76" s="25">
        <v>912</v>
      </c>
      <c r="F76" s="25"/>
      <c r="G76" s="95">
        <v>5000</v>
      </c>
      <c r="H76" s="81"/>
      <c r="I76" s="120"/>
      <c r="J76" s="25"/>
      <c r="K76" s="25"/>
      <c r="L76" s="55"/>
      <c r="M76" s="55"/>
      <c r="N76" s="57">
        <f>SUM(G76:L76)</f>
        <v>5000</v>
      </c>
      <c r="O76" s="25">
        <v>0</v>
      </c>
      <c r="P76" s="25"/>
      <c r="Q76" s="25">
        <v>0</v>
      </c>
      <c r="R76" s="25">
        <v>0</v>
      </c>
      <c r="S76" s="25">
        <v>0</v>
      </c>
      <c r="T76" s="61">
        <v>912</v>
      </c>
      <c r="U76" s="25">
        <v>912</v>
      </c>
      <c r="V76" s="61"/>
      <c r="W76" s="61"/>
      <c r="X76" s="65">
        <f>U76/N76</f>
        <v>0.1824</v>
      </c>
      <c r="Y76" s="5" t="s">
        <v>142</v>
      </c>
    </row>
    <row r="77" spans="1:25" ht="16.5">
      <c r="A77" s="4"/>
      <c r="B77" s="4">
        <v>5154</v>
      </c>
      <c r="C77" s="4" t="s">
        <v>20</v>
      </c>
      <c r="D77" s="28">
        <v>55000</v>
      </c>
      <c r="E77" s="25">
        <v>37046.41</v>
      </c>
      <c r="F77" s="25"/>
      <c r="G77" s="95">
        <v>55000</v>
      </c>
      <c r="H77" s="81"/>
      <c r="I77" s="120"/>
      <c r="J77" s="25"/>
      <c r="K77" s="25"/>
      <c r="L77" s="55"/>
      <c r="M77" s="55"/>
      <c r="N77" s="57">
        <f>SUM(G77:L77)</f>
        <v>55000</v>
      </c>
      <c r="O77" s="25">
        <v>4410</v>
      </c>
      <c r="P77" s="25">
        <v>10586.41</v>
      </c>
      <c r="Q77" s="25">
        <v>14996.41</v>
      </c>
      <c r="R77" s="25">
        <v>19406.41</v>
      </c>
      <c r="S77" s="25"/>
      <c r="T77" s="61">
        <v>32636.41</v>
      </c>
      <c r="U77" s="25">
        <v>37046.41</v>
      </c>
      <c r="V77" s="61"/>
      <c r="W77" s="61"/>
      <c r="X77" s="65">
        <f>U77/N77</f>
        <v>0.673571090909091</v>
      </c>
      <c r="Y77" s="190" t="s">
        <v>278</v>
      </c>
    </row>
    <row r="78" spans="1:24" ht="16.5">
      <c r="A78" s="4"/>
      <c r="B78" s="4">
        <v>5171</v>
      </c>
      <c r="C78" s="4" t="s">
        <v>24</v>
      </c>
      <c r="D78" s="28">
        <v>5000</v>
      </c>
      <c r="E78" s="25">
        <v>0</v>
      </c>
      <c r="F78" s="25"/>
      <c r="G78" s="95"/>
      <c r="H78" s="25"/>
      <c r="I78" s="25"/>
      <c r="J78" s="25"/>
      <c r="K78" s="25"/>
      <c r="L78" s="55"/>
      <c r="M78" s="55"/>
      <c r="N78" s="57">
        <f>SUM(G78:L78)</f>
        <v>0</v>
      </c>
      <c r="O78" s="25">
        <v>0</v>
      </c>
      <c r="P78" s="25"/>
      <c r="Q78" s="25">
        <v>0</v>
      </c>
      <c r="R78" s="25">
        <v>0</v>
      </c>
      <c r="S78" s="25">
        <v>0</v>
      </c>
      <c r="T78" s="61">
        <v>0</v>
      </c>
      <c r="U78" s="25">
        <v>0</v>
      </c>
      <c r="V78" s="61"/>
      <c r="W78" s="61"/>
      <c r="X78" s="65" t="e">
        <f>U78/N78</f>
        <v>#DIV/0!</v>
      </c>
    </row>
    <row r="79" spans="1:24" ht="16.5">
      <c r="A79" s="4"/>
      <c r="B79" s="152"/>
      <c r="C79" s="153" t="s">
        <v>217</v>
      </c>
      <c r="D79" s="143"/>
      <c r="E79" s="25">
        <v>0</v>
      </c>
      <c r="F79" s="25"/>
      <c r="G79" s="95"/>
      <c r="H79" s="25"/>
      <c r="I79" s="25"/>
      <c r="J79" s="25"/>
      <c r="K79" s="25"/>
      <c r="L79" s="55"/>
      <c r="M79" s="55"/>
      <c r="N79" s="57"/>
      <c r="O79" s="25"/>
      <c r="P79" s="25"/>
      <c r="Q79" s="25">
        <v>0</v>
      </c>
      <c r="R79" s="25">
        <v>0</v>
      </c>
      <c r="S79" s="25"/>
      <c r="T79" s="61">
        <v>0</v>
      </c>
      <c r="U79" s="25">
        <v>0</v>
      </c>
      <c r="V79" s="61"/>
      <c r="W79" s="61"/>
      <c r="X79" s="65"/>
    </row>
    <row r="80" spans="1:25" s="35" customFormat="1" ht="16.5" customHeight="1">
      <c r="A80" s="7">
        <v>3412</v>
      </c>
      <c r="B80" s="276" t="s">
        <v>96</v>
      </c>
      <c r="C80" s="277"/>
      <c r="D80" s="112">
        <v>65000</v>
      </c>
      <c r="E80" s="8">
        <v>37958.41</v>
      </c>
      <c r="F80" s="8"/>
      <c r="G80" s="8">
        <f>SUM(G76:G78)</f>
        <v>60000</v>
      </c>
      <c r="H80" s="8">
        <f>SUM(H76:H78)</f>
        <v>0</v>
      </c>
      <c r="I80" s="8">
        <f>SUM(I76:I78)</f>
        <v>0</v>
      </c>
      <c r="J80" s="8">
        <f>SUM(J76:J78)</f>
        <v>0</v>
      </c>
      <c r="K80" s="8"/>
      <c r="L80" s="8">
        <f>SUM(L76:L78)</f>
        <v>0</v>
      </c>
      <c r="M80" s="8"/>
      <c r="N80" s="57">
        <f aca="true" t="shared" si="17" ref="N80:W80">SUM(N76:N78)</f>
        <v>60000</v>
      </c>
      <c r="O80" s="8">
        <f t="shared" si="17"/>
        <v>4410</v>
      </c>
      <c r="P80" s="8">
        <f t="shared" si="17"/>
        <v>10586.41</v>
      </c>
      <c r="Q80" s="8">
        <f>SUM(Q76:Q79)</f>
        <v>14996.41</v>
      </c>
      <c r="R80" s="8">
        <f>SUM(R76:R79)</f>
        <v>19406.41</v>
      </c>
      <c r="S80" s="8">
        <f t="shared" si="17"/>
        <v>0</v>
      </c>
      <c r="T80" s="47">
        <f>SUM(T76:T79)</f>
        <v>33548.41</v>
      </c>
      <c r="U80" s="8">
        <f>SUM(U76:U79)</f>
        <v>37958.41</v>
      </c>
      <c r="V80" s="47">
        <f t="shared" si="17"/>
        <v>0</v>
      </c>
      <c r="W80" s="47">
        <f t="shared" si="17"/>
        <v>0</v>
      </c>
      <c r="X80" s="66">
        <f>U80/N80</f>
        <v>0.6326401666666667</v>
      </c>
      <c r="Y80" s="125"/>
    </row>
    <row r="81" spans="1:25" ht="16.5">
      <c r="A81" s="34">
        <v>3419</v>
      </c>
      <c r="B81" s="4">
        <v>5229</v>
      </c>
      <c r="C81" s="4" t="s">
        <v>157</v>
      </c>
      <c r="D81" s="28">
        <v>6000</v>
      </c>
      <c r="E81" s="25">
        <v>6000</v>
      </c>
      <c r="F81" s="25"/>
      <c r="G81" s="95">
        <v>6000</v>
      </c>
      <c r="H81" s="25"/>
      <c r="I81" s="25"/>
      <c r="J81" s="25"/>
      <c r="K81" s="25"/>
      <c r="L81" s="55"/>
      <c r="M81" s="55"/>
      <c r="N81" s="57">
        <f>SUM(G81:L81)</f>
        <v>6000</v>
      </c>
      <c r="O81" s="25">
        <v>0</v>
      </c>
      <c r="P81" s="25"/>
      <c r="Q81" s="25">
        <v>6000</v>
      </c>
      <c r="R81" s="25">
        <v>6000</v>
      </c>
      <c r="S81" s="25"/>
      <c r="T81" s="61">
        <v>6000</v>
      </c>
      <c r="U81" s="25">
        <v>6000</v>
      </c>
      <c r="V81" s="61"/>
      <c r="W81" s="61"/>
      <c r="X81" s="65">
        <f>U81/N81</f>
        <v>1</v>
      </c>
      <c r="Y81" s="123" t="s">
        <v>279</v>
      </c>
    </row>
    <row r="82" spans="1:24" ht="31.5" customHeight="1">
      <c r="A82" s="4"/>
      <c r="B82" s="4">
        <v>5240</v>
      </c>
      <c r="C82" s="153" t="s">
        <v>145</v>
      </c>
      <c r="D82" s="28">
        <v>10000</v>
      </c>
      <c r="E82" s="25">
        <v>0</v>
      </c>
      <c r="F82" s="25"/>
      <c r="G82" s="95"/>
      <c r="H82" s="25"/>
      <c r="I82" s="25"/>
      <c r="J82" s="25"/>
      <c r="K82" s="25"/>
      <c r="L82" s="55"/>
      <c r="M82" s="55"/>
      <c r="N82" s="57">
        <f>SUM(G82:L82)</f>
        <v>0</v>
      </c>
      <c r="O82" s="25">
        <v>0</v>
      </c>
      <c r="P82" s="25"/>
      <c r="Q82" s="25">
        <v>0</v>
      </c>
      <c r="R82" s="25">
        <v>0</v>
      </c>
      <c r="S82" s="25">
        <v>0</v>
      </c>
      <c r="T82" s="61">
        <v>0</v>
      </c>
      <c r="U82" s="25">
        <v>0</v>
      </c>
      <c r="V82" s="61"/>
      <c r="W82" s="61"/>
      <c r="X82" s="65" t="e">
        <f>U82/N82</f>
        <v>#DIV/0!</v>
      </c>
    </row>
    <row r="83" spans="1:25" ht="31.5" customHeight="1">
      <c r="A83" s="4" t="s">
        <v>220</v>
      </c>
      <c r="B83" s="4">
        <v>6122</v>
      </c>
      <c r="C83" s="174" t="s">
        <v>224</v>
      </c>
      <c r="D83" s="143">
        <v>318000</v>
      </c>
      <c r="E83" s="25">
        <v>314440</v>
      </c>
      <c r="F83" s="25"/>
      <c r="G83" s="95"/>
      <c r="H83" s="25"/>
      <c r="I83" s="25"/>
      <c r="J83" s="25"/>
      <c r="K83" s="120"/>
      <c r="L83" s="120"/>
      <c r="M83" s="55"/>
      <c r="N83" s="57">
        <f>SUM(G83:L83)</f>
        <v>0</v>
      </c>
      <c r="O83" s="25"/>
      <c r="P83" s="25"/>
      <c r="Q83" s="25"/>
      <c r="R83" s="25"/>
      <c r="S83" s="25"/>
      <c r="T83" s="61">
        <v>314440</v>
      </c>
      <c r="U83" s="25">
        <v>314440</v>
      </c>
      <c r="V83" s="61"/>
      <c r="W83" s="61"/>
      <c r="X83" s="65" t="e">
        <f>U83/N83</f>
        <v>#DIV/0!</v>
      </c>
      <c r="Y83" s="144"/>
    </row>
    <row r="84" spans="1:25" s="35" customFormat="1" ht="16.5" customHeight="1">
      <c r="A84" s="7">
        <v>3419</v>
      </c>
      <c r="B84" s="276" t="s">
        <v>144</v>
      </c>
      <c r="C84" s="277"/>
      <c r="D84" s="112">
        <v>334000</v>
      </c>
      <c r="E84" s="8">
        <v>320440</v>
      </c>
      <c r="F84" s="8"/>
      <c r="G84" s="8">
        <f>SUM(G81:G82)</f>
        <v>6000</v>
      </c>
      <c r="H84" s="8"/>
      <c r="I84" s="8"/>
      <c r="J84" s="8">
        <f>SUM(J82)</f>
        <v>0</v>
      </c>
      <c r="K84" s="8">
        <f>SUM(K81:K83)</f>
        <v>0</v>
      </c>
      <c r="L84" s="8">
        <f>SUM(L81:L83)</f>
        <v>0</v>
      </c>
      <c r="M84" s="8"/>
      <c r="N84" s="57">
        <f>SUM(N81:N83)</f>
        <v>6000</v>
      </c>
      <c r="O84" s="8">
        <f>SUM(O81:O82)</f>
        <v>0</v>
      </c>
      <c r="P84" s="8">
        <f aca="true" t="shared" si="18" ref="P84:W84">SUM(P81:P82)</f>
        <v>0</v>
      </c>
      <c r="Q84" s="8">
        <f t="shared" si="18"/>
        <v>6000</v>
      </c>
      <c r="R84" s="8">
        <f t="shared" si="18"/>
        <v>6000</v>
      </c>
      <c r="S84" s="8">
        <f t="shared" si="18"/>
        <v>0</v>
      </c>
      <c r="T84" s="8">
        <f>SUM(T81:T83)</f>
        <v>320440</v>
      </c>
      <c r="U84" s="8">
        <f>SUM(U81:U83)</f>
        <v>320440</v>
      </c>
      <c r="V84" s="8">
        <f t="shared" si="18"/>
        <v>0</v>
      </c>
      <c r="W84" s="8">
        <f t="shared" si="18"/>
        <v>0</v>
      </c>
      <c r="X84" s="66">
        <f>U84/N84</f>
        <v>53.406666666666666</v>
      </c>
      <c r="Y84" s="125"/>
    </row>
    <row r="85" spans="1:25" ht="16.5">
      <c r="A85" s="34">
        <v>3613</v>
      </c>
      <c r="B85" s="4">
        <v>5021</v>
      </c>
      <c r="C85" s="4" t="s">
        <v>21</v>
      </c>
      <c r="D85" s="28">
        <v>20000</v>
      </c>
      <c r="E85" s="25">
        <v>9800</v>
      </c>
      <c r="F85" s="25"/>
      <c r="G85" s="95">
        <v>13500</v>
      </c>
      <c r="H85" s="81"/>
      <c r="I85" s="81"/>
      <c r="J85" s="81"/>
      <c r="K85" s="81"/>
      <c r="L85" s="81"/>
      <c r="M85" s="80"/>
      <c r="N85" s="57">
        <f aca="true" t="shared" si="19" ref="N85:N91">SUM(G85:M85)</f>
        <v>13500</v>
      </c>
      <c r="O85" s="25">
        <v>1400</v>
      </c>
      <c r="P85" s="25">
        <v>1400</v>
      </c>
      <c r="Q85" s="25">
        <v>2100</v>
      </c>
      <c r="R85" s="25">
        <v>2800</v>
      </c>
      <c r="S85" s="25"/>
      <c r="T85" s="61">
        <v>9100</v>
      </c>
      <c r="U85" s="25">
        <v>9800</v>
      </c>
      <c r="V85" s="61"/>
      <c r="W85" s="61"/>
      <c r="X85" s="65">
        <f aca="true" t="shared" si="20" ref="X85:X92">U85/N85</f>
        <v>0.725925925925926</v>
      </c>
      <c r="Y85" s="189" t="s">
        <v>293</v>
      </c>
    </row>
    <row r="86" spans="1:25" ht="16.5">
      <c r="A86" s="34"/>
      <c r="B86" s="4">
        <v>5137</v>
      </c>
      <c r="C86" s="4" t="s">
        <v>281</v>
      </c>
      <c r="D86" s="28">
        <v>4600</v>
      </c>
      <c r="E86" s="25">
        <v>4506</v>
      </c>
      <c r="F86" s="25"/>
      <c r="G86" s="95">
        <v>11500</v>
      </c>
      <c r="H86" s="120"/>
      <c r="I86" s="120"/>
      <c r="J86" s="120"/>
      <c r="K86" s="120"/>
      <c r="L86" s="120"/>
      <c r="M86" s="120"/>
      <c r="N86" s="57">
        <f t="shared" si="19"/>
        <v>11500</v>
      </c>
      <c r="O86" s="25"/>
      <c r="P86" s="25">
        <v>0</v>
      </c>
      <c r="Q86" s="25">
        <v>4506</v>
      </c>
      <c r="R86" s="25">
        <v>4506</v>
      </c>
      <c r="S86" s="25"/>
      <c r="T86" s="61">
        <v>4506</v>
      </c>
      <c r="U86" s="25">
        <v>4506</v>
      </c>
      <c r="V86" s="61"/>
      <c r="W86" s="61"/>
      <c r="X86" s="65">
        <f t="shared" si="20"/>
        <v>0.3918260869565217</v>
      </c>
      <c r="Y86" s="193"/>
    </row>
    <row r="87" spans="1:25" ht="16.5">
      <c r="A87" s="4"/>
      <c r="B87" s="4">
        <v>5139</v>
      </c>
      <c r="C87" s="4" t="s">
        <v>43</v>
      </c>
      <c r="D87" s="28">
        <v>10000</v>
      </c>
      <c r="E87" s="25">
        <v>4604</v>
      </c>
      <c r="F87" s="25"/>
      <c r="G87" s="95">
        <v>10000</v>
      </c>
      <c r="H87" s="81"/>
      <c r="I87" s="81"/>
      <c r="J87" s="81"/>
      <c r="K87" s="120"/>
      <c r="L87" s="120"/>
      <c r="M87" s="120"/>
      <c r="N87" s="57">
        <f t="shared" si="19"/>
        <v>10000</v>
      </c>
      <c r="O87" s="25">
        <v>2608</v>
      </c>
      <c r="P87" s="25">
        <v>2608</v>
      </c>
      <c r="Q87" s="25">
        <v>3142</v>
      </c>
      <c r="R87" s="25">
        <v>3142</v>
      </c>
      <c r="S87" s="25"/>
      <c r="T87" s="61">
        <v>4604</v>
      </c>
      <c r="U87" s="25">
        <v>4604</v>
      </c>
      <c r="V87" s="61"/>
      <c r="W87" s="61"/>
      <c r="X87" s="65">
        <f t="shared" si="20"/>
        <v>0.4604</v>
      </c>
      <c r="Y87" s="191"/>
    </row>
    <row r="88" spans="1:25" ht="16.5">
      <c r="A88" s="4"/>
      <c r="B88" s="4">
        <v>5151</v>
      </c>
      <c r="C88" s="4" t="s">
        <v>18</v>
      </c>
      <c r="D88" s="28">
        <v>3000</v>
      </c>
      <c r="E88" s="25">
        <v>2477</v>
      </c>
      <c r="F88" s="25"/>
      <c r="G88" s="95">
        <v>4000</v>
      </c>
      <c r="H88" s="81"/>
      <c r="I88" s="81"/>
      <c r="J88" s="81"/>
      <c r="K88" s="120"/>
      <c r="L88" s="120"/>
      <c r="M88" s="120"/>
      <c r="N88" s="57">
        <f t="shared" si="19"/>
        <v>4000</v>
      </c>
      <c r="O88" s="25">
        <v>0</v>
      </c>
      <c r="P88" s="25">
        <v>748</v>
      </c>
      <c r="Q88" s="25">
        <v>748</v>
      </c>
      <c r="R88" s="25">
        <v>1416</v>
      </c>
      <c r="S88" s="25"/>
      <c r="T88" s="61">
        <v>1416</v>
      </c>
      <c r="U88" s="25">
        <v>2477</v>
      </c>
      <c r="V88" s="61"/>
      <c r="W88" s="61"/>
      <c r="X88" s="65">
        <f t="shared" si="20"/>
        <v>0.61925</v>
      </c>
      <c r="Y88" s="191"/>
    </row>
    <row r="89" spans="1:25" ht="16.5">
      <c r="A89" s="4"/>
      <c r="B89" s="4">
        <v>5153</v>
      </c>
      <c r="C89" s="4" t="s">
        <v>193</v>
      </c>
      <c r="D89" s="28">
        <v>22500</v>
      </c>
      <c r="E89" s="25">
        <v>18022.19</v>
      </c>
      <c r="F89" s="25"/>
      <c r="G89" s="95">
        <v>20000</v>
      </c>
      <c r="H89" s="81"/>
      <c r="I89" s="81"/>
      <c r="J89" s="81"/>
      <c r="K89" s="120"/>
      <c r="L89" s="120"/>
      <c r="M89" s="120"/>
      <c r="N89" s="57">
        <f>SUM(G89:M89)</f>
        <v>20000</v>
      </c>
      <c r="O89" s="25">
        <v>2900</v>
      </c>
      <c r="P89" s="25">
        <v>4350</v>
      </c>
      <c r="Q89" s="25">
        <v>5800</v>
      </c>
      <c r="R89" s="25">
        <v>7250</v>
      </c>
      <c r="S89" s="25"/>
      <c r="T89" s="61">
        <v>16662.19</v>
      </c>
      <c r="U89" s="25">
        <v>18022.19</v>
      </c>
      <c r="V89" s="61"/>
      <c r="W89" s="61"/>
      <c r="X89" s="65">
        <f t="shared" si="20"/>
        <v>0.9011094999999999</v>
      </c>
      <c r="Y89" s="189" t="s">
        <v>268</v>
      </c>
    </row>
    <row r="90" spans="1:25" ht="16.5">
      <c r="A90" s="4"/>
      <c r="B90" s="4">
        <v>5154</v>
      </c>
      <c r="C90" s="4" t="s">
        <v>20</v>
      </c>
      <c r="D90" s="28">
        <v>20000</v>
      </c>
      <c r="E90" s="25">
        <v>9718.27</v>
      </c>
      <c r="F90" s="25"/>
      <c r="G90" s="95">
        <v>16000</v>
      </c>
      <c r="H90" s="81"/>
      <c r="I90" s="81"/>
      <c r="J90" s="81"/>
      <c r="K90" s="120"/>
      <c r="L90" s="120"/>
      <c r="M90" s="120"/>
      <c r="N90" s="57">
        <f t="shared" si="19"/>
        <v>16000</v>
      </c>
      <c r="O90" s="25">
        <v>1160</v>
      </c>
      <c r="P90" s="25">
        <v>2758.27</v>
      </c>
      <c r="Q90" s="25">
        <v>3918.27</v>
      </c>
      <c r="R90" s="25">
        <v>5078.27</v>
      </c>
      <c r="S90" s="25"/>
      <c r="T90" s="61">
        <v>8558.27</v>
      </c>
      <c r="U90" s="25">
        <v>9718.27</v>
      </c>
      <c r="V90" s="61"/>
      <c r="W90" s="61"/>
      <c r="X90" s="65">
        <f t="shared" si="20"/>
        <v>0.607391875</v>
      </c>
      <c r="Y90" s="189" t="s">
        <v>270</v>
      </c>
    </row>
    <row r="91" spans="1:25" ht="16.5">
      <c r="A91" s="4"/>
      <c r="B91" s="4">
        <v>5169</v>
      </c>
      <c r="C91" s="4" t="s">
        <v>79</v>
      </c>
      <c r="D91" s="28">
        <v>5000</v>
      </c>
      <c r="E91" s="25">
        <v>3140</v>
      </c>
      <c r="F91" s="25"/>
      <c r="G91" s="95">
        <v>5000</v>
      </c>
      <c r="H91" s="81"/>
      <c r="I91" s="81"/>
      <c r="J91" s="81"/>
      <c r="K91" s="120"/>
      <c r="L91" s="120"/>
      <c r="M91" s="120"/>
      <c r="N91" s="57">
        <f t="shared" si="19"/>
        <v>5000</v>
      </c>
      <c r="O91" s="25">
        <v>2420</v>
      </c>
      <c r="P91" s="25">
        <v>2420</v>
      </c>
      <c r="Q91" s="25">
        <v>3140</v>
      </c>
      <c r="R91" s="25">
        <v>3140</v>
      </c>
      <c r="S91" s="25"/>
      <c r="T91" s="61">
        <v>3140</v>
      </c>
      <c r="U91" s="25">
        <v>3140</v>
      </c>
      <c r="V91" s="61"/>
      <c r="W91" s="61"/>
      <c r="X91" s="65">
        <f t="shared" si="20"/>
        <v>0.628</v>
      </c>
      <c r="Y91" s="189" t="s">
        <v>151</v>
      </c>
    </row>
    <row r="92" spans="1:25" ht="27">
      <c r="A92" s="4"/>
      <c r="B92" s="4">
        <v>5171</v>
      </c>
      <c r="C92" s="4" t="s">
        <v>47</v>
      </c>
      <c r="D92" s="28">
        <v>285400</v>
      </c>
      <c r="E92" s="25">
        <v>4278</v>
      </c>
      <c r="F92" s="25"/>
      <c r="G92" s="95">
        <v>450000</v>
      </c>
      <c r="H92" s="81"/>
      <c r="I92" s="81"/>
      <c r="J92" s="81"/>
      <c r="K92" s="120"/>
      <c r="L92" s="120"/>
      <c r="M92" s="120"/>
      <c r="N92" s="57">
        <f>SUM(G92:M92)</f>
        <v>450000</v>
      </c>
      <c r="O92" s="25">
        <v>2892</v>
      </c>
      <c r="P92" s="25">
        <v>2892</v>
      </c>
      <c r="Q92" s="25">
        <v>2892</v>
      </c>
      <c r="R92" s="25">
        <v>2892</v>
      </c>
      <c r="S92" s="25"/>
      <c r="T92" s="61">
        <v>4278</v>
      </c>
      <c r="U92" s="25">
        <v>4278</v>
      </c>
      <c r="V92" s="61"/>
      <c r="W92" s="61"/>
      <c r="X92" s="65">
        <f t="shared" si="20"/>
        <v>0.009506666666666667</v>
      </c>
      <c r="Y92" s="192" t="s">
        <v>282</v>
      </c>
    </row>
    <row r="93" spans="1:25" s="35" customFormat="1" ht="16.5" customHeight="1">
      <c r="A93" s="7">
        <v>3613</v>
      </c>
      <c r="B93" s="276" t="s">
        <v>136</v>
      </c>
      <c r="C93" s="277"/>
      <c r="D93" s="112">
        <v>370500</v>
      </c>
      <c r="E93" s="8">
        <v>56545.46000000001</v>
      </c>
      <c r="F93" s="8"/>
      <c r="G93" s="8">
        <f>SUM(G85:G92)</f>
        <v>530000</v>
      </c>
      <c r="H93" s="8">
        <f>SUM(H85:H92)</f>
        <v>0</v>
      </c>
      <c r="I93" s="8">
        <f>SUM(I85:I92)</f>
        <v>0</v>
      </c>
      <c r="J93" s="8"/>
      <c r="K93" s="8">
        <f>SUM(K85:K92)</f>
        <v>0</v>
      </c>
      <c r="L93" s="8">
        <f aca="true" t="shared" si="21" ref="L93:W93">SUM(L85:L92)</f>
        <v>0</v>
      </c>
      <c r="M93" s="8">
        <f t="shared" si="21"/>
        <v>0</v>
      </c>
      <c r="N93" s="57">
        <f t="shared" si="21"/>
        <v>530000</v>
      </c>
      <c r="O93" s="8">
        <f t="shared" si="21"/>
        <v>13380</v>
      </c>
      <c r="P93" s="8">
        <f t="shared" si="21"/>
        <v>17176.27</v>
      </c>
      <c r="Q93" s="8">
        <f t="shared" si="21"/>
        <v>26246.27</v>
      </c>
      <c r="R93" s="8">
        <f>SUM(R85:R92)</f>
        <v>30224.27</v>
      </c>
      <c r="S93" s="8">
        <f t="shared" si="21"/>
        <v>0</v>
      </c>
      <c r="T93" s="47">
        <f t="shared" si="21"/>
        <v>52264.46000000001</v>
      </c>
      <c r="U93" s="8">
        <f t="shared" si="21"/>
        <v>56545.46000000001</v>
      </c>
      <c r="V93" s="47">
        <f t="shared" si="21"/>
        <v>0</v>
      </c>
      <c r="W93" s="47">
        <f t="shared" si="21"/>
        <v>0</v>
      </c>
      <c r="X93" s="66">
        <f>U93/N93</f>
        <v>0.10668954716981133</v>
      </c>
      <c r="Y93" s="191"/>
    </row>
    <row r="94" spans="1:25" ht="16.5">
      <c r="A94" s="12">
        <v>3631</v>
      </c>
      <c r="B94" s="4">
        <v>5021</v>
      </c>
      <c r="C94" s="4" t="s">
        <v>25</v>
      </c>
      <c r="D94" s="28">
        <v>5000</v>
      </c>
      <c r="E94" s="25"/>
      <c r="F94" s="25"/>
      <c r="G94" s="95"/>
      <c r="H94" s="183"/>
      <c r="I94" s="183"/>
      <c r="J94" s="183"/>
      <c r="K94" s="25"/>
      <c r="L94" s="25"/>
      <c r="M94" s="25"/>
      <c r="N94" s="57">
        <f aca="true" t="shared" si="22" ref="N94:N99">SUM(G94:M94)</f>
        <v>0</v>
      </c>
      <c r="O94" s="25">
        <v>0</v>
      </c>
      <c r="P94" s="25"/>
      <c r="Q94" s="25">
        <v>0</v>
      </c>
      <c r="R94" s="25">
        <v>0</v>
      </c>
      <c r="S94" s="25"/>
      <c r="T94" s="61">
        <v>0</v>
      </c>
      <c r="U94" s="25"/>
      <c r="V94" s="61"/>
      <c r="W94" s="61"/>
      <c r="X94" s="65" t="e">
        <f aca="true" t="shared" si="23" ref="X94:X99">U94/N94</f>
        <v>#DIV/0!</v>
      </c>
      <c r="Y94" s="191"/>
    </row>
    <row r="95" spans="1:25" ht="16.5">
      <c r="A95" s="12"/>
      <c r="B95" s="4">
        <v>5137</v>
      </c>
      <c r="C95" s="4" t="s">
        <v>106</v>
      </c>
      <c r="D95" s="28">
        <v>45000</v>
      </c>
      <c r="E95" s="25">
        <v>30334</v>
      </c>
      <c r="F95" s="25"/>
      <c r="G95" s="95"/>
      <c r="H95" s="120"/>
      <c r="I95" s="120"/>
      <c r="J95" s="120"/>
      <c r="K95" s="81"/>
      <c r="L95" s="53"/>
      <c r="M95" s="53"/>
      <c r="N95" s="57">
        <f t="shared" si="22"/>
        <v>0</v>
      </c>
      <c r="O95" s="25">
        <v>0</v>
      </c>
      <c r="P95" s="25">
        <v>30334</v>
      </c>
      <c r="Q95" s="25">
        <v>30334</v>
      </c>
      <c r="R95" s="25">
        <v>30334</v>
      </c>
      <c r="S95" s="25"/>
      <c r="T95" s="61">
        <v>30334</v>
      </c>
      <c r="U95" s="25">
        <v>30334</v>
      </c>
      <c r="V95" s="61"/>
      <c r="W95" s="61"/>
      <c r="X95" s="65" t="e">
        <f t="shared" si="23"/>
        <v>#DIV/0!</v>
      </c>
      <c r="Y95" s="191"/>
    </row>
    <row r="96" spans="1:25" ht="32.25" customHeight="1">
      <c r="A96" s="4"/>
      <c r="B96" s="4">
        <v>5139</v>
      </c>
      <c r="C96" s="4" t="s">
        <v>22</v>
      </c>
      <c r="D96" s="28">
        <v>4000</v>
      </c>
      <c r="E96" s="25">
        <v>0</v>
      </c>
      <c r="F96" s="25"/>
      <c r="G96" s="95">
        <v>5000</v>
      </c>
      <c r="H96" s="120"/>
      <c r="I96" s="120"/>
      <c r="J96" s="120"/>
      <c r="K96" s="81"/>
      <c r="L96" s="53"/>
      <c r="M96" s="53"/>
      <c r="N96" s="57">
        <f t="shared" si="22"/>
        <v>5000</v>
      </c>
      <c r="O96" s="25">
        <v>0</v>
      </c>
      <c r="P96" s="25"/>
      <c r="Q96" s="25">
        <v>0</v>
      </c>
      <c r="R96" s="25">
        <v>0</v>
      </c>
      <c r="S96" s="25"/>
      <c r="T96" s="61">
        <v>0</v>
      </c>
      <c r="U96" s="25">
        <v>0</v>
      </c>
      <c r="V96" s="61"/>
      <c r="W96" s="61"/>
      <c r="X96" s="65">
        <f t="shared" si="23"/>
        <v>0</v>
      </c>
      <c r="Y96" s="191"/>
    </row>
    <row r="97" spans="1:25" ht="16.5">
      <c r="A97" s="4"/>
      <c r="B97" s="4">
        <v>5141</v>
      </c>
      <c r="C97" s="4" t="s">
        <v>148</v>
      </c>
      <c r="D97" s="28">
        <v>8000</v>
      </c>
      <c r="E97" s="25">
        <v>3355.6</v>
      </c>
      <c r="F97" s="25"/>
      <c r="G97" s="95">
        <v>2000</v>
      </c>
      <c r="H97" s="120"/>
      <c r="I97" s="120"/>
      <c r="J97" s="120"/>
      <c r="K97" s="81"/>
      <c r="L97" s="81"/>
      <c r="M97" s="80"/>
      <c r="N97" s="57">
        <f t="shared" si="22"/>
        <v>2000</v>
      </c>
      <c r="O97" s="25">
        <v>917.4</v>
      </c>
      <c r="P97" s="25">
        <v>1356</v>
      </c>
      <c r="Q97" s="25">
        <v>1752.8</v>
      </c>
      <c r="R97" s="25">
        <v>2134.4</v>
      </c>
      <c r="S97" s="25"/>
      <c r="T97" s="61">
        <v>3096.7</v>
      </c>
      <c r="U97" s="25">
        <v>3355.6</v>
      </c>
      <c r="V97" s="61"/>
      <c r="W97" s="61"/>
      <c r="X97" s="65">
        <f t="shared" si="23"/>
        <v>1.6778</v>
      </c>
      <c r="Y97" s="189" t="s">
        <v>283</v>
      </c>
    </row>
    <row r="98" spans="1:25" ht="16.5">
      <c r="A98" s="4"/>
      <c r="B98" s="4">
        <v>5154</v>
      </c>
      <c r="C98" s="4" t="s">
        <v>20</v>
      </c>
      <c r="D98" s="28">
        <v>30000</v>
      </c>
      <c r="E98" s="25">
        <v>18002.33</v>
      </c>
      <c r="F98" s="25"/>
      <c r="G98" s="95">
        <v>26000</v>
      </c>
      <c r="H98" s="81"/>
      <c r="I98" s="81"/>
      <c r="J98" s="81"/>
      <c r="K98" s="81"/>
      <c r="L98" s="25"/>
      <c r="M98" s="25"/>
      <c r="N98" s="57">
        <f t="shared" si="22"/>
        <v>26000</v>
      </c>
      <c r="O98" s="25">
        <v>3368.8</v>
      </c>
      <c r="P98" s="25">
        <v>6602.33</v>
      </c>
      <c r="Q98" s="25">
        <v>8502.33</v>
      </c>
      <c r="R98" s="25">
        <v>10402.33</v>
      </c>
      <c r="S98" s="25"/>
      <c r="T98" s="61">
        <v>16102.33</v>
      </c>
      <c r="U98" s="25">
        <v>18002.33</v>
      </c>
      <c r="V98" s="61"/>
      <c r="W98" s="61"/>
      <c r="X98" s="65">
        <f t="shared" si="23"/>
        <v>0.6923973076923078</v>
      </c>
      <c r="Y98" s="189" t="s">
        <v>269</v>
      </c>
    </row>
    <row r="99" spans="1:24" ht="16.5">
      <c r="A99" s="4"/>
      <c r="B99" s="4">
        <v>5169</v>
      </c>
      <c r="C99" s="4" t="s">
        <v>182</v>
      </c>
      <c r="D99" s="28">
        <v>5000</v>
      </c>
      <c r="E99" s="25">
        <v>0</v>
      </c>
      <c r="F99" s="25"/>
      <c r="G99" s="95">
        <v>3000</v>
      </c>
      <c r="H99" s="120"/>
      <c r="I99" s="81"/>
      <c r="J99" s="81"/>
      <c r="K99" s="81"/>
      <c r="L99" s="25"/>
      <c r="M99" s="25"/>
      <c r="N99" s="57">
        <f t="shared" si="22"/>
        <v>3000</v>
      </c>
      <c r="O99" s="25">
        <v>0</v>
      </c>
      <c r="P99" s="25"/>
      <c r="Q99" s="25">
        <v>0</v>
      </c>
      <c r="R99" s="25">
        <v>0</v>
      </c>
      <c r="S99" s="25"/>
      <c r="T99" s="61">
        <v>0</v>
      </c>
      <c r="U99" s="25">
        <v>0</v>
      </c>
      <c r="V99" s="61"/>
      <c r="W99" s="61"/>
      <c r="X99" s="65">
        <f t="shared" si="23"/>
        <v>0</v>
      </c>
    </row>
    <row r="100" spans="1:25" s="35" customFormat="1" ht="16.5" customHeight="1">
      <c r="A100" s="7">
        <v>3631</v>
      </c>
      <c r="B100" s="276" t="s">
        <v>97</v>
      </c>
      <c r="C100" s="277"/>
      <c r="D100" s="112">
        <v>97000</v>
      </c>
      <c r="E100" s="8">
        <v>51691.93</v>
      </c>
      <c r="F100" s="8"/>
      <c r="G100" s="8">
        <f aca="true" t="shared" si="24" ref="G100:L100">SUM(G94:G99)</f>
        <v>36000</v>
      </c>
      <c r="H100" s="8">
        <f t="shared" si="24"/>
        <v>0</v>
      </c>
      <c r="I100" s="8">
        <f t="shared" si="24"/>
        <v>0</v>
      </c>
      <c r="J100" s="8">
        <f t="shared" si="24"/>
        <v>0</v>
      </c>
      <c r="K100" s="8">
        <f t="shared" si="24"/>
        <v>0</v>
      </c>
      <c r="L100" s="8">
        <f t="shared" si="24"/>
        <v>0</v>
      </c>
      <c r="M100" s="8"/>
      <c r="N100" s="57">
        <f aca="true" t="shared" si="25" ref="N100:W100">SUM(N94:N99)</f>
        <v>36000</v>
      </c>
      <c r="O100" s="8">
        <f t="shared" si="25"/>
        <v>4286.2</v>
      </c>
      <c r="P100" s="8">
        <f t="shared" si="25"/>
        <v>38292.33</v>
      </c>
      <c r="Q100" s="8">
        <f t="shared" si="25"/>
        <v>40589.13</v>
      </c>
      <c r="R100" s="8">
        <f t="shared" si="25"/>
        <v>42870.73</v>
      </c>
      <c r="S100" s="8">
        <f t="shared" si="25"/>
        <v>0</v>
      </c>
      <c r="T100" s="47">
        <f t="shared" si="25"/>
        <v>49533.03</v>
      </c>
      <c r="U100" s="8">
        <f t="shared" si="25"/>
        <v>51691.93</v>
      </c>
      <c r="V100" s="47">
        <f t="shared" si="25"/>
        <v>0</v>
      </c>
      <c r="W100" s="47">
        <f t="shared" si="25"/>
        <v>0</v>
      </c>
      <c r="X100" s="66">
        <f aca="true" t="shared" si="26" ref="X100:X112">U100/N100</f>
        <v>1.4358869444444444</v>
      </c>
      <c r="Y100" s="122"/>
    </row>
    <row r="101" spans="1:25" ht="16.5">
      <c r="A101" s="34">
        <v>3632</v>
      </c>
      <c r="B101" s="18">
        <v>5139</v>
      </c>
      <c r="C101" s="4" t="s">
        <v>43</v>
      </c>
      <c r="D101" s="28">
        <v>5000</v>
      </c>
      <c r="E101" s="25">
        <v>139</v>
      </c>
      <c r="F101" s="25"/>
      <c r="G101" s="95">
        <v>5000</v>
      </c>
      <c r="H101" s="25"/>
      <c r="I101" s="25"/>
      <c r="J101" s="81"/>
      <c r="K101" s="81"/>
      <c r="L101" s="81"/>
      <c r="M101" s="81"/>
      <c r="N101" s="57">
        <f>SUM(G101:M101)</f>
        <v>5000</v>
      </c>
      <c r="O101" s="25">
        <v>0</v>
      </c>
      <c r="P101" s="25"/>
      <c r="Q101" s="25">
        <v>139</v>
      </c>
      <c r="R101" s="25">
        <v>139</v>
      </c>
      <c r="S101" s="25"/>
      <c r="T101" s="61">
        <v>139</v>
      </c>
      <c r="U101" s="25">
        <v>139</v>
      </c>
      <c r="V101" s="61"/>
      <c r="W101" s="61"/>
      <c r="X101" s="65">
        <f t="shared" si="26"/>
        <v>0.0278</v>
      </c>
      <c r="Y101" s="189" t="s">
        <v>266</v>
      </c>
    </row>
    <row r="102" spans="1:25" ht="16.5">
      <c r="A102" s="10"/>
      <c r="B102" s="33">
        <v>5169</v>
      </c>
      <c r="C102" s="9" t="s">
        <v>50</v>
      </c>
      <c r="D102" s="110">
        <v>18000</v>
      </c>
      <c r="E102" s="25">
        <v>10817.17</v>
      </c>
      <c r="F102" s="25"/>
      <c r="G102" s="95">
        <v>18000</v>
      </c>
      <c r="H102" s="25"/>
      <c r="I102" s="25"/>
      <c r="J102" s="81"/>
      <c r="K102" s="81"/>
      <c r="L102" s="81"/>
      <c r="M102" s="80"/>
      <c r="N102" s="57">
        <f>SUM(G102:M102)</f>
        <v>18000</v>
      </c>
      <c r="O102" s="25">
        <v>2404</v>
      </c>
      <c r="P102" s="25">
        <v>3605.47</v>
      </c>
      <c r="Q102" s="25">
        <v>4807.4</v>
      </c>
      <c r="R102" s="25">
        <v>6009.4</v>
      </c>
      <c r="S102" s="25"/>
      <c r="T102" s="61">
        <v>9615.24</v>
      </c>
      <c r="U102" s="25">
        <v>10817.17</v>
      </c>
      <c r="V102" s="61"/>
      <c r="W102" s="61"/>
      <c r="X102" s="65">
        <f t="shared" si="26"/>
        <v>0.6009538888888889</v>
      </c>
      <c r="Y102" s="189" t="s">
        <v>114</v>
      </c>
    </row>
    <row r="103" spans="1:25" ht="16.5">
      <c r="A103" s="34"/>
      <c r="B103" s="18">
        <v>5171</v>
      </c>
      <c r="C103" s="4" t="s">
        <v>24</v>
      </c>
      <c r="D103" s="28">
        <v>10000</v>
      </c>
      <c r="E103" s="25">
        <v>0</v>
      </c>
      <c r="F103" s="25"/>
      <c r="G103" s="95"/>
      <c r="H103" s="25"/>
      <c r="I103" s="25"/>
      <c r="J103" s="81"/>
      <c r="K103" s="81"/>
      <c r="L103" s="81"/>
      <c r="M103" s="81"/>
      <c r="N103" s="57">
        <f>SUM(G103:M103)</f>
        <v>0</v>
      </c>
      <c r="O103" s="25">
        <v>0</v>
      </c>
      <c r="P103" s="25"/>
      <c r="Q103" s="25">
        <v>0</v>
      </c>
      <c r="R103" s="25">
        <v>0</v>
      </c>
      <c r="S103" s="25">
        <v>0</v>
      </c>
      <c r="T103" s="61">
        <v>0</v>
      </c>
      <c r="U103" s="25">
        <v>0</v>
      </c>
      <c r="V103" s="61"/>
      <c r="W103" s="61"/>
      <c r="X103" s="65" t="e">
        <f t="shared" si="26"/>
        <v>#DIV/0!</v>
      </c>
      <c r="Y103" s="191"/>
    </row>
    <row r="104" spans="1:25" s="35" customFormat="1" ht="16.5" customHeight="1">
      <c r="A104" s="7">
        <v>3632</v>
      </c>
      <c r="B104" s="276" t="s">
        <v>98</v>
      </c>
      <c r="C104" s="277"/>
      <c r="D104" s="112">
        <v>33000</v>
      </c>
      <c r="E104" s="8">
        <v>10956.17</v>
      </c>
      <c r="F104" s="8"/>
      <c r="G104" s="8">
        <f>SUM(G101:G103)</f>
        <v>23000</v>
      </c>
      <c r="H104" s="8">
        <f>SUM(H101:H103)</f>
        <v>0</v>
      </c>
      <c r="I104" s="8">
        <f>SUM(I101:I103)</f>
        <v>0</v>
      </c>
      <c r="J104" s="8">
        <f>SUM(J101:J103)</f>
        <v>0</v>
      </c>
      <c r="K104" s="8">
        <f>SUM(K101:K103)</f>
        <v>0</v>
      </c>
      <c r="L104" s="8"/>
      <c r="M104" s="8">
        <f aca="true" t="shared" si="27" ref="M104:W104">SUM(M101:M103)</f>
        <v>0</v>
      </c>
      <c r="N104" s="57">
        <f t="shared" si="27"/>
        <v>23000</v>
      </c>
      <c r="O104" s="8">
        <f t="shared" si="27"/>
        <v>2404</v>
      </c>
      <c r="P104" s="8">
        <f t="shared" si="27"/>
        <v>3605.47</v>
      </c>
      <c r="Q104" s="8">
        <f t="shared" si="27"/>
        <v>4946.4</v>
      </c>
      <c r="R104" s="8">
        <f t="shared" si="27"/>
        <v>6148.4</v>
      </c>
      <c r="S104" s="8">
        <f t="shared" si="27"/>
        <v>0</v>
      </c>
      <c r="T104" s="47">
        <f t="shared" si="27"/>
        <v>9754.24</v>
      </c>
      <c r="U104" s="8">
        <f t="shared" si="27"/>
        <v>10956.17</v>
      </c>
      <c r="V104" s="47">
        <f t="shared" si="27"/>
        <v>0</v>
      </c>
      <c r="W104" s="47">
        <f t="shared" si="27"/>
        <v>0</v>
      </c>
      <c r="X104" s="66">
        <f t="shared" si="26"/>
        <v>0.4763552173913044</v>
      </c>
      <c r="Y104" s="191"/>
    </row>
    <row r="105" spans="1:25" ht="16.5">
      <c r="A105" s="34">
        <v>3639</v>
      </c>
      <c r="B105" s="4">
        <v>5362</v>
      </c>
      <c r="C105" s="4" t="s">
        <v>110</v>
      </c>
      <c r="D105" s="28">
        <v>4500</v>
      </c>
      <c r="E105" s="25">
        <v>4283</v>
      </c>
      <c r="F105" s="25"/>
      <c r="G105" s="95">
        <v>4500</v>
      </c>
      <c r="H105" s="25"/>
      <c r="I105" s="25"/>
      <c r="J105" s="55"/>
      <c r="K105" s="55"/>
      <c r="L105" s="55"/>
      <c r="M105" s="55"/>
      <c r="N105" s="57">
        <f>SUM(G105:L105)</f>
        <v>4500</v>
      </c>
      <c r="O105" s="25">
        <v>0</v>
      </c>
      <c r="P105" s="25"/>
      <c r="Q105" s="25">
        <v>0</v>
      </c>
      <c r="R105" s="25">
        <v>4283</v>
      </c>
      <c r="S105" s="25"/>
      <c r="T105" s="61">
        <v>4283</v>
      </c>
      <c r="U105" s="25">
        <v>4283</v>
      </c>
      <c r="V105" s="61"/>
      <c r="W105" s="61"/>
      <c r="X105" s="65">
        <f t="shared" si="26"/>
        <v>0.9517777777777777</v>
      </c>
      <c r="Y105" s="191"/>
    </row>
    <row r="106" spans="1:25" ht="16.5">
      <c r="A106" s="34"/>
      <c r="B106" s="4">
        <v>6121</v>
      </c>
      <c r="C106" s="4" t="s">
        <v>212</v>
      </c>
      <c r="D106" s="143">
        <v>496000</v>
      </c>
      <c r="E106" s="25">
        <v>0</v>
      </c>
      <c r="F106" s="25"/>
      <c r="G106" s="95"/>
      <c r="H106" s="25"/>
      <c r="I106" s="25"/>
      <c r="J106" s="120"/>
      <c r="K106" s="120"/>
      <c r="L106" s="120"/>
      <c r="M106" s="120"/>
      <c r="N106" s="57">
        <f>SUM(G106:M106)</f>
        <v>0</v>
      </c>
      <c r="O106" s="25"/>
      <c r="P106" s="25"/>
      <c r="Q106" s="25">
        <v>0</v>
      </c>
      <c r="R106" s="25"/>
      <c r="S106" s="25"/>
      <c r="T106" s="61">
        <v>0</v>
      </c>
      <c r="U106" s="25">
        <v>0</v>
      </c>
      <c r="V106" s="61"/>
      <c r="W106" s="61"/>
      <c r="X106" s="65" t="e">
        <f t="shared" si="26"/>
        <v>#DIV/0!</v>
      </c>
      <c r="Y106" s="191"/>
    </row>
    <row r="107" spans="1:25" s="35" customFormat="1" ht="16.5" customHeight="1">
      <c r="A107" s="7">
        <v>3639</v>
      </c>
      <c r="B107" s="276" t="s">
        <v>124</v>
      </c>
      <c r="C107" s="277"/>
      <c r="D107" s="112">
        <v>500500</v>
      </c>
      <c r="E107" s="8">
        <v>4283</v>
      </c>
      <c r="F107" s="8"/>
      <c r="G107" s="8">
        <f>SUM(G105:G106)</f>
        <v>4500</v>
      </c>
      <c r="H107" s="8">
        <f>SUM(H105:H106)</f>
        <v>0</v>
      </c>
      <c r="I107" s="8">
        <f>SUM(I105:I106)</f>
        <v>0</v>
      </c>
      <c r="J107" s="8">
        <f>SUM(J105:J106)</f>
        <v>0</v>
      </c>
      <c r="K107" s="8">
        <f>SUM(K105:K105)</f>
        <v>0</v>
      </c>
      <c r="L107" s="8"/>
      <c r="M107" s="8">
        <f>SUM(M105:M106)</f>
        <v>0</v>
      </c>
      <c r="N107" s="57">
        <f>SUM(N105:N106)</f>
        <v>4500</v>
      </c>
      <c r="O107" s="8">
        <f>SUM(O105)</f>
        <v>0</v>
      </c>
      <c r="P107" s="8"/>
      <c r="Q107" s="8"/>
      <c r="R107" s="8">
        <f aca="true" t="shared" si="28" ref="R107:W107">SUM(R105)</f>
        <v>4283</v>
      </c>
      <c r="S107" s="8">
        <f>SUM(S105:S105)</f>
        <v>0</v>
      </c>
      <c r="T107" s="8">
        <f>SUM(T105:T105)</f>
        <v>4283</v>
      </c>
      <c r="U107" s="8">
        <f>SUM(U105:U105)</f>
        <v>4283</v>
      </c>
      <c r="V107" s="47">
        <f t="shared" si="28"/>
        <v>0</v>
      </c>
      <c r="W107" s="47">
        <f t="shared" si="28"/>
        <v>0</v>
      </c>
      <c r="X107" s="66">
        <f t="shared" si="26"/>
        <v>0.9517777777777777</v>
      </c>
      <c r="Y107" s="191"/>
    </row>
    <row r="108" spans="1:25" ht="27">
      <c r="A108" s="12">
        <v>3722</v>
      </c>
      <c r="B108" s="4">
        <v>5169</v>
      </c>
      <c r="C108" s="4" t="s">
        <v>17</v>
      </c>
      <c r="D108" s="28">
        <v>220000</v>
      </c>
      <c r="E108" s="25">
        <v>157870.83</v>
      </c>
      <c r="F108" s="25"/>
      <c r="G108" s="95">
        <v>220000</v>
      </c>
      <c r="H108" s="25"/>
      <c r="I108" s="25"/>
      <c r="J108" s="25"/>
      <c r="K108" s="25"/>
      <c r="L108" s="25"/>
      <c r="M108" s="25"/>
      <c r="N108" s="57">
        <f>SUM(G108:L108)</f>
        <v>220000</v>
      </c>
      <c r="O108" s="25">
        <v>31798</v>
      </c>
      <c r="P108" s="25">
        <v>49769.53</v>
      </c>
      <c r="Q108" s="25">
        <v>65624.6</v>
      </c>
      <c r="R108" s="25">
        <v>82788.6</v>
      </c>
      <c r="S108" s="25"/>
      <c r="T108" s="61">
        <v>143172.76</v>
      </c>
      <c r="U108" s="25">
        <v>157870.83</v>
      </c>
      <c r="V108" s="61"/>
      <c r="W108" s="61"/>
      <c r="X108" s="65">
        <f t="shared" si="26"/>
        <v>0.7175946818181818</v>
      </c>
      <c r="Y108" s="192" t="s">
        <v>265</v>
      </c>
    </row>
    <row r="109" spans="1:25" s="35" customFormat="1" ht="16.5" customHeight="1">
      <c r="A109" s="7">
        <v>3722</v>
      </c>
      <c r="B109" s="276" t="s">
        <v>99</v>
      </c>
      <c r="C109" s="277"/>
      <c r="D109" s="112">
        <v>220000</v>
      </c>
      <c r="E109" s="8">
        <v>157870.83</v>
      </c>
      <c r="F109" s="8"/>
      <c r="G109" s="8">
        <f>SUM(G108:G108)</f>
        <v>220000</v>
      </c>
      <c r="H109" s="8">
        <f>SUM(H108:H108)</f>
        <v>0</v>
      </c>
      <c r="I109" s="8"/>
      <c r="J109" s="8"/>
      <c r="K109" s="8"/>
      <c r="L109" s="8"/>
      <c r="M109" s="8"/>
      <c r="N109" s="57">
        <f aca="true" t="shared" si="29" ref="N109:W109">SUM(N108:N108)</f>
        <v>220000</v>
      </c>
      <c r="O109" s="8">
        <f t="shared" si="29"/>
        <v>31798</v>
      </c>
      <c r="P109" s="8">
        <f t="shared" si="29"/>
        <v>49769.53</v>
      </c>
      <c r="Q109" s="8">
        <f t="shared" si="29"/>
        <v>65624.6</v>
      </c>
      <c r="R109" s="8">
        <f t="shared" si="29"/>
        <v>82788.6</v>
      </c>
      <c r="S109" s="8">
        <f t="shared" si="29"/>
        <v>0</v>
      </c>
      <c r="T109" s="47">
        <f t="shared" si="29"/>
        <v>143172.76</v>
      </c>
      <c r="U109" s="8">
        <f t="shared" si="29"/>
        <v>157870.83</v>
      </c>
      <c r="V109" s="47">
        <f t="shared" si="29"/>
        <v>0</v>
      </c>
      <c r="W109" s="47">
        <f t="shared" si="29"/>
        <v>0</v>
      </c>
      <c r="X109" s="66">
        <f t="shared" si="26"/>
        <v>0.7175946818181818</v>
      </c>
      <c r="Y109" s="125"/>
    </row>
    <row r="110" spans="1:24" ht="16.5">
      <c r="A110" s="34">
        <v>3723</v>
      </c>
      <c r="B110" s="33">
        <v>5137</v>
      </c>
      <c r="C110" s="9" t="s">
        <v>197</v>
      </c>
      <c r="D110" s="110">
        <v>20000</v>
      </c>
      <c r="E110" s="25">
        <v>0</v>
      </c>
      <c r="F110" s="25"/>
      <c r="G110" s="95"/>
      <c r="H110" s="25">
        <v>0</v>
      </c>
      <c r="I110" s="25"/>
      <c r="J110" s="25"/>
      <c r="K110" s="55"/>
      <c r="L110" s="25"/>
      <c r="M110" s="25"/>
      <c r="N110" s="57">
        <f>SUM(G110:L110)</f>
        <v>0</v>
      </c>
      <c r="O110" s="25">
        <v>0</v>
      </c>
      <c r="P110" s="25"/>
      <c r="Q110" s="25">
        <v>0</v>
      </c>
      <c r="R110" s="25">
        <v>0</v>
      </c>
      <c r="S110" s="25"/>
      <c r="T110" s="61">
        <v>0</v>
      </c>
      <c r="U110" s="25">
        <v>0</v>
      </c>
      <c r="V110" s="61">
        <v>0</v>
      </c>
      <c r="W110" s="61">
        <v>0</v>
      </c>
      <c r="X110" s="65" t="e">
        <f t="shared" si="26"/>
        <v>#DIV/0!</v>
      </c>
    </row>
    <row r="111" spans="1:25" ht="16.5">
      <c r="A111" s="10"/>
      <c r="B111" s="33">
        <v>5169</v>
      </c>
      <c r="C111" s="9" t="s">
        <v>115</v>
      </c>
      <c r="D111" s="110">
        <v>22000</v>
      </c>
      <c r="E111" s="25">
        <v>15103</v>
      </c>
      <c r="F111" s="25"/>
      <c r="G111" s="95">
        <v>22000</v>
      </c>
      <c r="H111" s="25"/>
      <c r="I111" s="25"/>
      <c r="J111" s="25"/>
      <c r="K111" s="55"/>
      <c r="L111" s="26"/>
      <c r="M111" s="26"/>
      <c r="N111" s="57">
        <f>SUM(G111:L111)</f>
        <v>22000</v>
      </c>
      <c r="O111" s="25">
        <v>0</v>
      </c>
      <c r="P111" s="25"/>
      <c r="Q111" s="25">
        <v>2963</v>
      </c>
      <c r="R111" s="25">
        <v>5093</v>
      </c>
      <c r="S111" s="25"/>
      <c r="T111" s="61">
        <v>11336</v>
      </c>
      <c r="U111" s="25">
        <v>15103</v>
      </c>
      <c r="V111" s="61"/>
      <c r="W111" s="61"/>
      <c r="X111" s="65">
        <f t="shared" si="26"/>
        <v>0.6865</v>
      </c>
      <c r="Y111" s="189" t="s">
        <v>194</v>
      </c>
    </row>
    <row r="112" spans="1:25" s="35" customFormat="1" ht="16.5" customHeight="1">
      <c r="A112" s="7">
        <v>3723</v>
      </c>
      <c r="B112" s="276" t="s">
        <v>100</v>
      </c>
      <c r="C112" s="277"/>
      <c r="D112" s="112">
        <v>42000</v>
      </c>
      <c r="E112" s="8">
        <v>15103</v>
      </c>
      <c r="F112" s="8"/>
      <c r="G112" s="8">
        <f>SUM(G110:G111)</f>
        <v>22000</v>
      </c>
      <c r="H112" s="8">
        <f>SUM(H110:H111)</f>
        <v>0</v>
      </c>
      <c r="I112" s="8"/>
      <c r="J112" s="8"/>
      <c r="K112" s="8">
        <f>SUM(K111)</f>
        <v>0</v>
      </c>
      <c r="L112" s="8"/>
      <c r="M112" s="8"/>
      <c r="N112" s="57">
        <f>SUM(N110:N111)</f>
        <v>22000</v>
      </c>
      <c r="O112" s="8">
        <f>SUM(O110:O111)</f>
        <v>0</v>
      </c>
      <c r="P112" s="8">
        <f>SUM(P110:P111)</f>
        <v>0</v>
      </c>
      <c r="Q112" s="8">
        <f>SUM(Q110:Q111)</f>
        <v>2963</v>
      </c>
      <c r="R112" s="8">
        <f aca="true" t="shared" si="30" ref="R112:W112">SUM(R110:R111)</f>
        <v>5093</v>
      </c>
      <c r="S112" s="8">
        <f t="shared" si="30"/>
        <v>0</v>
      </c>
      <c r="T112" s="47">
        <f t="shared" si="30"/>
        <v>11336</v>
      </c>
      <c r="U112" s="8">
        <f t="shared" si="30"/>
        <v>15103</v>
      </c>
      <c r="V112" s="47">
        <f t="shared" si="30"/>
        <v>0</v>
      </c>
      <c r="W112" s="47">
        <f t="shared" si="30"/>
        <v>0</v>
      </c>
      <c r="X112" s="66">
        <f t="shared" si="26"/>
        <v>0.6865</v>
      </c>
      <c r="Y112" s="191"/>
    </row>
    <row r="113" spans="1:25" ht="27">
      <c r="A113" s="12">
        <v>3745</v>
      </c>
      <c r="B113" s="4">
        <v>5021</v>
      </c>
      <c r="C113" s="4" t="s">
        <v>21</v>
      </c>
      <c r="D113" s="28">
        <v>76680</v>
      </c>
      <c r="E113" s="25">
        <v>73553</v>
      </c>
      <c r="F113" s="25"/>
      <c r="G113" s="95">
        <v>90000</v>
      </c>
      <c r="H113" s="81"/>
      <c r="I113" s="80"/>
      <c r="J113" s="80"/>
      <c r="K113" s="55"/>
      <c r="L113" s="120"/>
      <c r="M113" s="120"/>
      <c r="N113" s="57">
        <f>SUM(G113:M113)</f>
        <v>90000</v>
      </c>
      <c r="O113" s="25">
        <v>1000</v>
      </c>
      <c r="P113" s="25">
        <v>2660</v>
      </c>
      <c r="Q113" s="25">
        <v>4279</v>
      </c>
      <c r="R113" s="25">
        <v>8720</v>
      </c>
      <c r="S113" s="25"/>
      <c r="T113" s="61">
        <v>62264</v>
      </c>
      <c r="U113" s="25">
        <v>73553</v>
      </c>
      <c r="V113" s="61"/>
      <c r="W113" s="61"/>
      <c r="X113" s="65">
        <f aca="true" t="shared" si="31" ref="X113:X118">U113/N113</f>
        <v>0.8172555555555555</v>
      </c>
      <c r="Y113" s="192" t="s">
        <v>294</v>
      </c>
    </row>
    <row r="114" spans="1:25" ht="17.25">
      <c r="A114" s="4"/>
      <c r="B114" s="4">
        <v>5137</v>
      </c>
      <c r="C114" s="4" t="s">
        <v>188</v>
      </c>
      <c r="D114" s="28">
        <v>16000</v>
      </c>
      <c r="E114" s="25">
        <v>15278</v>
      </c>
      <c r="F114" s="25"/>
      <c r="G114" s="95">
        <v>20000</v>
      </c>
      <c r="H114" s="81"/>
      <c r="I114" s="80"/>
      <c r="J114" s="80"/>
      <c r="K114" s="55"/>
      <c r="L114" s="176"/>
      <c r="M114" s="120"/>
      <c r="N114" s="57">
        <f>SUM(G114:L114)</f>
        <v>20000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61">
        <v>15278</v>
      </c>
      <c r="U114" s="25">
        <v>15278</v>
      </c>
      <c r="V114" s="61"/>
      <c r="W114" s="61"/>
      <c r="X114" s="65">
        <f t="shared" si="31"/>
        <v>0.7639</v>
      </c>
      <c r="Y114" s="192" t="s">
        <v>189</v>
      </c>
    </row>
    <row r="115" spans="1:25" ht="33">
      <c r="A115" s="4"/>
      <c r="B115" s="4">
        <v>5139</v>
      </c>
      <c r="C115" s="5" t="s">
        <v>45</v>
      </c>
      <c r="D115" s="105">
        <v>50000</v>
      </c>
      <c r="E115" s="25">
        <v>29146.2</v>
      </c>
      <c r="F115" s="25"/>
      <c r="G115" s="95">
        <v>45000</v>
      </c>
      <c r="H115" s="81"/>
      <c r="I115" s="80"/>
      <c r="J115" s="80"/>
      <c r="K115" s="55"/>
      <c r="L115" s="120"/>
      <c r="M115" s="120"/>
      <c r="N115" s="57">
        <f>SUM(G115:L115)</f>
        <v>45000</v>
      </c>
      <c r="O115" s="25">
        <v>4606</v>
      </c>
      <c r="P115" s="25">
        <v>4606</v>
      </c>
      <c r="Q115" s="25">
        <v>20099</v>
      </c>
      <c r="R115" s="25">
        <v>20607.2</v>
      </c>
      <c r="S115" s="25"/>
      <c r="T115" s="61">
        <v>28044.2</v>
      </c>
      <c r="U115" s="25">
        <v>29146.2</v>
      </c>
      <c r="V115" s="61"/>
      <c r="W115" s="61"/>
      <c r="X115" s="65">
        <f t="shared" si="31"/>
        <v>0.6476933333333333</v>
      </c>
      <c r="Y115" s="190" t="s">
        <v>195</v>
      </c>
    </row>
    <row r="116" spans="1:25" ht="16.5">
      <c r="A116" s="4"/>
      <c r="B116" s="4">
        <v>5156</v>
      </c>
      <c r="C116" s="4" t="s">
        <v>26</v>
      </c>
      <c r="D116" s="28">
        <v>18000</v>
      </c>
      <c r="E116" s="25">
        <v>15827</v>
      </c>
      <c r="F116" s="25"/>
      <c r="G116" s="95">
        <v>18000</v>
      </c>
      <c r="H116" s="81"/>
      <c r="I116" s="80"/>
      <c r="J116" s="80"/>
      <c r="K116" s="55"/>
      <c r="L116" s="55"/>
      <c r="M116" s="55"/>
      <c r="N116" s="57">
        <f>SUM(G116:L116)</f>
        <v>18000</v>
      </c>
      <c r="O116" s="25">
        <v>0</v>
      </c>
      <c r="P116" s="25">
        <v>500</v>
      </c>
      <c r="Q116" s="25">
        <v>1000</v>
      </c>
      <c r="R116" s="25">
        <v>4868</v>
      </c>
      <c r="S116" s="25"/>
      <c r="T116" s="61">
        <v>12842</v>
      </c>
      <c r="U116" s="25">
        <v>15827</v>
      </c>
      <c r="V116" s="61"/>
      <c r="W116" s="61"/>
      <c r="X116" s="65">
        <f t="shared" si="31"/>
        <v>0.8792777777777778</v>
      </c>
      <c r="Y116" s="191"/>
    </row>
    <row r="117" spans="1:25" ht="16.5">
      <c r="A117" s="4"/>
      <c r="B117" s="4">
        <v>5169</v>
      </c>
      <c r="C117" s="5" t="s">
        <v>48</v>
      </c>
      <c r="D117" s="105">
        <v>15000</v>
      </c>
      <c r="E117" s="25">
        <v>9183.5</v>
      </c>
      <c r="F117" s="25"/>
      <c r="G117" s="95">
        <v>15000</v>
      </c>
      <c r="H117" s="81"/>
      <c r="I117" s="80"/>
      <c r="J117" s="80"/>
      <c r="K117" s="81"/>
      <c r="L117" s="55"/>
      <c r="M117" s="55"/>
      <c r="N117" s="57">
        <f>SUM(G117:L117)</f>
        <v>15000</v>
      </c>
      <c r="O117" s="25">
        <v>0</v>
      </c>
      <c r="P117" s="25">
        <v>0</v>
      </c>
      <c r="Q117" s="25">
        <v>0</v>
      </c>
      <c r="R117" s="25">
        <v>665.5</v>
      </c>
      <c r="S117" s="25"/>
      <c r="T117" s="61">
        <v>9183.5</v>
      </c>
      <c r="U117" s="25">
        <v>9183.5</v>
      </c>
      <c r="V117" s="61"/>
      <c r="W117" s="61"/>
      <c r="X117" s="65">
        <f t="shared" si="31"/>
        <v>0.6122333333333333</v>
      </c>
      <c r="Y117" s="189" t="s">
        <v>196</v>
      </c>
    </row>
    <row r="118" spans="1:25" ht="16.5">
      <c r="A118" s="4"/>
      <c r="B118" s="4">
        <v>5171</v>
      </c>
      <c r="C118" s="5" t="s">
        <v>112</v>
      </c>
      <c r="D118" s="105">
        <v>10000</v>
      </c>
      <c r="E118" s="25">
        <v>450</v>
      </c>
      <c r="F118" s="25"/>
      <c r="G118" s="95">
        <v>0</v>
      </c>
      <c r="H118" s="81"/>
      <c r="I118" s="80"/>
      <c r="J118" s="80"/>
      <c r="K118" s="81"/>
      <c r="L118" s="55"/>
      <c r="M118" s="55"/>
      <c r="N118" s="57">
        <f>SUM(G118:L118)</f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61">
        <v>450</v>
      </c>
      <c r="U118" s="25">
        <v>450</v>
      </c>
      <c r="V118" s="61"/>
      <c r="W118" s="61"/>
      <c r="X118" s="65" t="e">
        <f t="shared" si="31"/>
        <v>#DIV/0!</v>
      </c>
      <c r="Y118" s="125"/>
    </row>
    <row r="119" spans="1:25" s="35" customFormat="1" ht="16.5" customHeight="1">
      <c r="A119" s="7">
        <v>3745</v>
      </c>
      <c r="B119" s="276" t="s">
        <v>173</v>
      </c>
      <c r="C119" s="277"/>
      <c r="D119" s="112">
        <v>185680</v>
      </c>
      <c r="E119" s="8">
        <v>143437.7</v>
      </c>
      <c r="F119" s="8"/>
      <c r="G119" s="8">
        <f aca="true" t="shared" si="32" ref="G119:M119">SUM(G113:G118)</f>
        <v>188000</v>
      </c>
      <c r="H119" s="8">
        <f t="shared" si="32"/>
        <v>0</v>
      </c>
      <c r="I119" s="8">
        <f t="shared" si="32"/>
        <v>0</v>
      </c>
      <c r="J119" s="8">
        <f t="shared" si="32"/>
        <v>0</v>
      </c>
      <c r="K119" s="8">
        <f t="shared" si="32"/>
        <v>0</v>
      </c>
      <c r="L119" s="8">
        <f t="shared" si="32"/>
        <v>0</v>
      </c>
      <c r="M119" s="8">
        <f t="shared" si="32"/>
        <v>0</v>
      </c>
      <c r="N119" s="57">
        <f aca="true" t="shared" si="33" ref="N119:W119">SUM(N113:N118)</f>
        <v>188000</v>
      </c>
      <c r="O119" s="8">
        <f t="shared" si="33"/>
        <v>5606</v>
      </c>
      <c r="P119" s="8">
        <f t="shared" si="33"/>
        <v>7766</v>
      </c>
      <c r="Q119" s="8">
        <f t="shared" si="33"/>
        <v>25378</v>
      </c>
      <c r="R119" s="8">
        <f t="shared" si="33"/>
        <v>34860.7</v>
      </c>
      <c r="S119" s="8">
        <f t="shared" si="33"/>
        <v>0</v>
      </c>
      <c r="T119" s="47">
        <f t="shared" si="33"/>
        <v>128061.7</v>
      </c>
      <c r="U119" s="8">
        <f t="shared" si="33"/>
        <v>143437.7</v>
      </c>
      <c r="V119" s="47">
        <f t="shared" si="33"/>
        <v>0</v>
      </c>
      <c r="W119" s="47">
        <f t="shared" si="33"/>
        <v>0</v>
      </c>
      <c r="X119" s="66">
        <f aca="true" t="shared" si="34" ref="X119:X125">U119/N119</f>
        <v>0.7629664893617022</v>
      </c>
      <c r="Y119" s="125"/>
    </row>
    <row r="120" spans="1:25" ht="16.5">
      <c r="A120" s="12">
        <v>3759</v>
      </c>
      <c r="B120" s="4">
        <v>5139</v>
      </c>
      <c r="C120" s="5" t="s">
        <v>43</v>
      </c>
      <c r="D120" s="105"/>
      <c r="E120" s="25"/>
      <c r="F120" s="25"/>
      <c r="G120" s="95">
        <v>5000</v>
      </c>
      <c r="H120" s="25"/>
      <c r="I120" s="25"/>
      <c r="J120" s="25"/>
      <c r="K120" s="55"/>
      <c r="L120" s="26"/>
      <c r="M120" s="26"/>
      <c r="N120" s="57"/>
      <c r="O120" s="25"/>
      <c r="P120" s="25"/>
      <c r="Q120" s="25"/>
      <c r="R120" s="25"/>
      <c r="S120" s="25"/>
      <c r="T120" s="61"/>
      <c r="U120" s="25"/>
      <c r="V120" s="61"/>
      <c r="W120" s="61"/>
      <c r="X120" s="65"/>
      <c r="Y120" s="125"/>
    </row>
    <row r="121" spans="1:25" ht="27">
      <c r="A121" s="12"/>
      <c r="B121" s="4">
        <v>5169</v>
      </c>
      <c r="C121" s="5" t="s">
        <v>158</v>
      </c>
      <c r="D121" s="105">
        <v>5000</v>
      </c>
      <c r="E121" s="25">
        <v>0</v>
      </c>
      <c r="F121" s="25"/>
      <c r="G121" s="95">
        <v>5000</v>
      </c>
      <c r="H121" s="25"/>
      <c r="I121" s="25"/>
      <c r="J121" s="25"/>
      <c r="K121" s="55"/>
      <c r="L121" s="26"/>
      <c r="M121" s="26"/>
      <c r="N121" s="57">
        <f>SUM(G121:L121)</f>
        <v>5000</v>
      </c>
      <c r="O121" s="25">
        <v>0</v>
      </c>
      <c r="P121" s="25">
        <v>0</v>
      </c>
      <c r="Q121" s="25">
        <v>0</v>
      </c>
      <c r="R121" s="25">
        <v>0</v>
      </c>
      <c r="S121" s="25"/>
      <c r="T121" s="61">
        <v>0</v>
      </c>
      <c r="U121" s="25">
        <v>0</v>
      </c>
      <c r="V121" s="61"/>
      <c r="W121" s="61"/>
      <c r="X121" s="65">
        <f>U121/N121</f>
        <v>0</v>
      </c>
      <c r="Y121" s="85" t="s">
        <v>190</v>
      </c>
    </row>
    <row r="122" spans="1:24" ht="33">
      <c r="A122" s="12"/>
      <c r="B122" s="4">
        <v>5169</v>
      </c>
      <c r="C122" s="5" t="s">
        <v>116</v>
      </c>
      <c r="D122" s="105">
        <v>11000</v>
      </c>
      <c r="E122" s="25">
        <v>2474</v>
      </c>
      <c r="F122" s="25"/>
      <c r="G122" s="95">
        <v>0</v>
      </c>
      <c r="H122" s="25"/>
      <c r="I122" s="25"/>
      <c r="J122" s="25"/>
      <c r="K122" s="55"/>
      <c r="L122" s="26"/>
      <c r="M122" s="26"/>
      <c r="N122" s="57">
        <f>SUM(G122:L122)</f>
        <v>0</v>
      </c>
      <c r="O122" s="25">
        <v>0</v>
      </c>
      <c r="P122" s="25">
        <v>0</v>
      </c>
      <c r="Q122" s="25">
        <v>0</v>
      </c>
      <c r="R122" s="25">
        <v>0</v>
      </c>
      <c r="S122" s="25"/>
      <c r="T122" s="61">
        <v>2474</v>
      </c>
      <c r="U122" s="25">
        <v>2474</v>
      </c>
      <c r="V122" s="61"/>
      <c r="W122" s="61"/>
      <c r="X122" s="65" t="e">
        <f t="shared" si="34"/>
        <v>#DIV/0!</v>
      </c>
    </row>
    <row r="123" spans="1:25" s="35" customFormat="1" ht="16.5" customHeight="1">
      <c r="A123" s="7">
        <v>3759</v>
      </c>
      <c r="B123" s="276" t="s">
        <v>123</v>
      </c>
      <c r="C123" s="277"/>
      <c r="D123" s="112">
        <v>16000</v>
      </c>
      <c r="E123" s="8">
        <v>2474</v>
      </c>
      <c r="F123" s="8"/>
      <c r="G123" s="8">
        <f>SUM(G120:G122)</f>
        <v>10000</v>
      </c>
      <c r="H123" s="8"/>
      <c r="I123" s="8"/>
      <c r="J123" s="8"/>
      <c r="K123" s="8">
        <f>SUM(K121:K121)</f>
        <v>0</v>
      </c>
      <c r="L123" s="8"/>
      <c r="M123" s="8"/>
      <c r="N123" s="8">
        <f>SUM(N121:N122)</f>
        <v>5000</v>
      </c>
      <c r="O123" s="8">
        <f>SUM(O121:O122)</f>
        <v>0</v>
      </c>
      <c r="P123" s="8">
        <f>SUM(P121:P122)</f>
        <v>0</v>
      </c>
      <c r="Q123" s="8">
        <f>SUM(Q121:Q122)</f>
        <v>0</v>
      </c>
      <c r="R123" s="8">
        <f>SUM(R121:R122)</f>
        <v>0</v>
      </c>
      <c r="S123" s="8">
        <f>SUM(S122)</f>
        <v>0</v>
      </c>
      <c r="T123" s="47">
        <f>SUM(T121:T122)</f>
        <v>2474</v>
      </c>
      <c r="U123" s="8">
        <f>SUM(U121:U122)</f>
        <v>2474</v>
      </c>
      <c r="V123" s="47"/>
      <c r="W123" s="47">
        <f>SUM(W121:W121)</f>
        <v>0</v>
      </c>
      <c r="X123" s="66">
        <f t="shared" si="34"/>
        <v>0.4948</v>
      </c>
      <c r="Y123" s="125"/>
    </row>
    <row r="124" spans="1:25" ht="33">
      <c r="A124" s="12">
        <v>5274</v>
      </c>
      <c r="B124" s="4">
        <v>5169</v>
      </c>
      <c r="C124" s="5" t="s">
        <v>159</v>
      </c>
      <c r="D124" s="105">
        <v>20000</v>
      </c>
      <c r="E124" s="25">
        <v>0</v>
      </c>
      <c r="F124" s="25"/>
      <c r="G124" s="95">
        <v>20000</v>
      </c>
      <c r="H124" s="25"/>
      <c r="I124" s="25"/>
      <c r="J124" s="25"/>
      <c r="K124" s="55"/>
      <c r="L124" s="26"/>
      <c r="M124" s="26"/>
      <c r="N124" s="57">
        <f>SUM(G124:L124)</f>
        <v>20000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61">
        <v>0</v>
      </c>
      <c r="U124" s="25">
        <v>0</v>
      </c>
      <c r="V124" s="61"/>
      <c r="W124" s="61"/>
      <c r="X124" s="65">
        <f t="shared" si="34"/>
        <v>0</v>
      </c>
      <c r="Y124" s="123" t="s">
        <v>259</v>
      </c>
    </row>
    <row r="125" spans="1:25" s="35" customFormat="1" ht="16.5" customHeight="1">
      <c r="A125" s="7">
        <v>5274</v>
      </c>
      <c r="B125" s="276" t="s">
        <v>153</v>
      </c>
      <c r="C125" s="277"/>
      <c r="D125" s="112">
        <v>20000</v>
      </c>
      <c r="E125" s="8">
        <v>0</v>
      </c>
      <c r="F125" s="8"/>
      <c r="G125" s="8">
        <f>SUM(G124)</f>
        <v>20000</v>
      </c>
      <c r="H125" s="8"/>
      <c r="I125" s="8"/>
      <c r="J125" s="8"/>
      <c r="K125" s="8"/>
      <c r="L125" s="8"/>
      <c r="M125" s="8"/>
      <c r="N125" s="8">
        <f>SUM(N124)</f>
        <v>20000</v>
      </c>
      <c r="O125" s="8">
        <f>SUM(O124)</f>
        <v>0</v>
      </c>
      <c r="P125" s="8">
        <f>SUM(P124)</f>
        <v>0</v>
      </c>
      <c r="Q125" s="8"/>
      <c r="R125" s="8">
        <f aca="true" t="shared" si="35" ref="R125:W125">SUM(R124)</f>
        <v>0</v>
      </c>
      <c r="S125" s="8">
        <f t="shared" si="35"/>
        <v>0</v>
      </c>
      <c r="T125" s="8">
        <f t="shared" si="35"/>
        <v>0</v>
      </c>
      <c r="U125" s="8">
        <f t="shared" si="35"/>
        <v>0</v>
      </c>
      <c r="V125" s="8">
        <f t="shared" si="35"/>
        <v>0</v>
      </c>
      <c r="W125" s="8">
        <f t="shared" si="35"/>
        <v>0</v>
      </c>
      <c r="X125" s="66">
        <f t="shared" si="34"/>
        <v>0</v>
      </c>
      <c r="Y125" s="125"/>
    </row>
    <row r="126" spans="1:25" ht="29.25" customHeight="1">
      <c r="A126" s="12">
        <v>5512</v>
      </c>
      <c r="B126" s="4">
        <v>5134</v>
      </c>
      <c r="C126" s="4" t="s">
        <v>147</v>
      </c>
      <c r="D126" s="28">
        <v>39000</v>
      </c>
      <c r="E126" s="25">
        <v>19688</v>
      </c>
      <c r="F126" s="25"/>
      <c r="G126" s="95">
        <v>30000</v>
      </c>
      <c r="H126" s="81"/>
      <c r="I126" s="81"/>
      <c r="J126" s="81"/>
      <c r="K126" s="120"/>
      <c r="L126" s="176"/>
      <c r="M126" s="80"/>
      <c r="N126" s="57">
        <f aca="true" t="shared" si="36" ref="N126:N132">SUM(G126:L126)</f>
        <v>30000</v>
      </c>
      <c r="O126" s="25">
        <v>0</v>
      </c>
      <c r="P126" s="25"/>
      <c r="Q126" s="25">
        <v>19688</v>
      </c>
      <c r="R126" s="25">
        <v>19688</v>
      </c>
      <c r="S126" s="25"/>
      <c r="T126" s="61">
        <v>19688</v>
      </c>
      <c r="U126" s="25">
        <v>19688</v>
      </c>
      <c r="V126" s="61"/>
      <c r="W126" s="61"/>
      <c r="X126" s="65">
        <f aca="true" t="shared" si="37" ref="X126:X132">U126/N126</f>
        <v>0.6562666666666667</v>
      </c>
      <c r="Y126" s="85" t="s">
        <v>261</v>
      </c>
    </row>
    <row r="127" spans="1:24" ht="29.25" customHeight="1">
      <c r="A127" s="12"/>
      <c r="B127" s="4">
        <v>5137</v>
      </c>
      <c r="C127" s="4" t="s">
        <v>226</v>
      </c>
      <c r="D127" s="28">
        <v>25000</v>
      </c>
      <c r="E127" s="25">
        <v>24321</v>
      </c>
      <c r="F127" s="25"/>
      <c r="G127" s="95">
        <v>0</v>
      </c>
      <c r="H127" s="120"/>
      <c r="I127" s="120"/>
      <c r="J127" s="120"/>
      <c r="K127" s="120"/>
      <c r="L127" s="120"/>
      <c r="M127" s="120"/>
      <c r="N127" s="57">
        <f t="shared" si="36"/>
        <v>0</v>
      </c>
      <c r="O127" s="25"/>
      <c r="P127" s="25"/>
      <c r="Q127" s="25"/>
      <c r="R127" s="25">
        <v>0</v>
      </c>
      <c r="S127" s="25"/>
      <c r="T127" s="61">
        <v>24321</v>
      </c>
      <c r="U127" s="25">
        <v>24321</v>
      </c>
      <c r="V127" s="61"/>
      <c r="W127" s="61"/>
      <c r="X127" s="65" t="e">
        <f t="shared" si="37"/>
        <v>#DIV/0!</v>
      </c>
    </row>
    <row r="128" spans="1:25" ht="16.5">
      <c r="A128" s="12"/>
      <c r="B128" s="4">
        <v>5139</v>
      </c>
      <c r="C128" s="4" t="s">
        <v>43</v>
      </c>
      <c r="D128" s="28">
        <v>5000</v>
      </c>
      <c r="E128" s="25">
        <v>0</v>
      </c>
      <c r="F128" s="25"/>
      <c r="G128" s="95">
        <v>5000</v>
      </c>
      <c r="H128" s="81"/>
      <c r="I128" s="81"/>
      <c r="J128" s="81"/>
      <c r="K128" s="120"/>
      <c r="L128" s="120"/>
      <c r="M128" s="80"/>
      <c r="N128" s="57">
        <f t="shared" si="36"/>
        <v>5000</v>
      </c>
      <c r="O128" s="25">
        <v>0</v>
      </c>
      <c r="P128" s="25"/>
      <c r="Q128" s="25">
        <v>0</v>
      </c>
      <c r="R128" s="25">
        <v>0</v>
      </c>
      <c r="S128" s="25"/>
      <c r="T128" s="61">
        <v>0</v>
      </c>
      <c r="U128" s="25">
        <v>0</v>
      </c>
      <c r="V128" s="61"/>
      <c r="W128" s="61"/>
      <c r="X128" s="65">
        <f t="shared" si="37"/>
        <v>0</v>
      </c>
      <c r="Y128" s="123" t="s">
        <v>162</v>
      </c>
    </row>
    <row r="129" spans="1:25" ht="17.25">
      <c r="A129" s="12"/>
      <c r="B129" s="4">
        <v>5156</v>
      </c>
      <c r="C129" s="4" t="s">
        <v>228</v>
      </c>
      <c r="D129" s="28">
        <v>1000</v>
      </c>
      <c r="E129" s="25">
        <v>978</v>
      </c>
      <c r="F129" s="25"/>
      <c r="G129" s="95">
        <v>1000</v>
      </c>
      <c r="H129" s="120"/>
      <c r="I129" s="120"/>
      <c r="J129" s="120"/>
      <c r="K129" s="120"/>
      <c r="L129" s="176"/>
      <c r="M129" s="120"/>
      <c r="N129" s="57">
        <f t="shared" si="36"/>
        <v>1000</v>
      </c>
      <c r="O129" s="25"/>
      <c r="P129" s="25"/>
      <c r="Q129" s="25"/>
      <c r="R129" s="25">
        <v>0</v>
      </c>
      <c r="S129" s="25"/>
      <c r="T129" s="61">
        <v>978</v>
      </c>
      <c r="U129" s="25">
        <v>978</v>
      </c>
      <c r="V129" s="61"/>
      <c r="W129" s="61"/>
      <c r="X129" s="65">
        <f t="shared" si="37"/>
        <v>0.978</v>
      </c>
      <c r="Y129" s="126"/>
    </row>
    <row r="130" spans="1:24" ht="16.5">
      <c r="A130" s="12"/>
      <c r="B130" s="4">
        <v>5169</v>
      </c>
      <c r="C130" s="4" t="s">
        <v>150</v>
      </c>
      <c r="D130" s="28">
        <v>5000</v>
      </c>
      <c r="E130" s="25">
        <v>330</v>
      </c>
      <c r="F130" s="25"/>
      <c r="G130" s="95">
        <v>5000</v>
      </c>
      <c r="H130" s="81"/>
      <c r="I130" s="81"/>
      <c r="J130" s="81"/>
      <c r="K130" s="120"/>
      <c r="L130" s="120"/>
      <c r="M130" s="80"/>
      <c r="N130" s="57">
        <f t="shared" si="36"/>
        <v>5000</v>
      </c>
      <c r="O130" s="25">
        <v>230</v>
      </c>
      <c r="P130" s="25">
        <v>230</v>
      </c>
      <c r="Q130" s="25">
        <v>330</v>
      </c>
      <c r="R130" s="25">
        <v>330</v>
      </c>
      <c r="S130" s="25"/>
      <c r="T130" s="61">
        <v>330</v>
      </c>
      <c r="U130" s="25">
        <v>330</v>
      </c>
      <c r="V130" s="61"/>
      <c r="W130" s="61"/>
      <c r="X130" s="65">
        <f t="shared" si="37"/>
        <v>0.066</v>
      </c>
    </row>
    <row r="131" spans="1:24" ht="33">
      <c r="A131" s="4"/>
      <c r="B131" s="4">
        <v>5192</v>
      </c>
      <c r="C131" s="5" t="s">
        <v>117</v>
      </c>
      <c r="D131" s="105">
        <v>2000</v>
      </c>
      <c r="E131" s="25">
        <v>1800</v>
      </c>
      <c r="F131" s="25"/>
      <c r="G131" s="95">
        <v>2000</v>
      </c>
      <c r="H131" s="81"/>
      <c r="I131" s="81"/>
      <c r="J131" s="81"/>
      <c r="K131" s="81"/>
      <c r="L131" s="81"/>
      <c r="M131" s="81"/>
      <c r="N131" s="57">
        <f t="shared" si="36"/>
        <v>2000</v>
      </c>
      <c r="O131" s="25">
        <v>1800</v>
      </c>
      <c r="P131" s="25">
        <v>1800</v>
      </c>
      <c r="Q131" s="25">
        <v>1800</v>
      </c>
      <c r="R131" s="25">
        <v>1800</v>
      </c>
      <c r="S131" s="25"/>
      <c r="T131" s="61">
        <v>1800</v>
      </c>
      <c r="U131" s="25">
        <v>1800</v>
      </c>
      <c r="V131" s="61"/>
      <c r="W131" s="61"/>
      <c r="X131" s="65">
        <f t="shared" si="37"/>
        <v>0.9</v>
      </c>
    </row>
    <row r="132" spans="1:24" ht="16.5">
      <c r="A132" s="4"/>
      <c r="B132" s="4">
        <v>5222</v>
      </c>
      <c r="C132" s="5" t="s">
        <v>183</v>
      </c>
      <c r="D132" s="105">
        <v>8000</v>
      </c>
      <c r="E132" s="25">
        <v>0</v>
      </c>
      <c r="F132" s="25"/>
      <c r="G132" s="95"/>
      <c r="H132" s="81"/>
      <c r="I132" s="81"/>
      <c r="J132" s="81"/>
      <c r="K132" s="81"/>
      <c r="L132" s="80"/>
      <c r="M132" s="80"/>
      <c r="N132" s="57">
        <f t="shared" si="36"/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61">
        <v>0</v>
      </c>
      <c r="U132" s="25">
        <v>0</v>
      </c>
      <c r="V132" s="61"/>
      <c r="W132" s="61"/>
      <c r="X132" s="65" t="e">
        <f t="shared" si="37"/>
        <v>#DIV/0!</v>
      </c>
    </row>
    <row r="133" spans="1:25" s="35" customFormat="1" ht="16.5" customHeight="1">
      <c r="A133" s="7">
        <v>5512</v>
      </c>
      <c r="B133" s="276" t="s">
        <v>75</v>
      </c>
      <c r="C133" s="277"/>
      <c r="D133" s="112">
        <v>85000</v>
      </c>
      <c r="E133" s="8">
        <v>47117</v>
      </c>
      <c r="F133" s="8"/>
      <c r="G133" s="8">
        <f>SUM(G126:G132)</f>
        <v>43000</v>
      </c>
      <c r="H133" s="8">
        <f>SUM(H126:H132)</f>
        <v>0</v>
      </c>
      <c r="I133" s="8">
        <f>SUM(I126:I132)</f>
        <v>0</v>
      </c>
      <c r="J133" s="8">
        <f aca="true" t="shared" si="38" ref="J133:Q133">SUM(J126:J132)</f>
        <v>0</v>
      </c>
      <c r="K133" s="8">
        <f t="shared" si="38"/>
        <v>0</v>
      </c>
      <c r="L133" s="8">
        <f t="shared" si="38"/>
        <v>0</v>
      </c>
      <c r="M133" s="8"/>
      <c r="N133" s="8">
        <f>SUM(N126:N132)</f>
        <v>43000</v>
      </c>
      <c r="O133" s="8">
        <f t="shared" si="38"/>
        <v>2030</v>
      </c>
      <c r="P133" s="8">
        <f t="shared" si="38"/>
        <v>2030</v>
      </c>
      <c r="Q133" s="8">
        <f t="shared" si="38"/>
        <v>21818</v>
      </c>
      <c r="R133" s="8">
        <f aca="true" t="shared" si="39" ref="R133:W133">SUM(R126:R132)</f>
        <v>21818</v>
      </c>
      <c r="S133" s="8">
        <f t="shared" si="39"/>
        <v>0</v>
      </c>
      <c r="T133" s="47">
        <f t="shared" si="39"/>
        <v>47117</v>
      </c>
      <c r="U133" s="8">
        <f t="shared" si="39"/>
        <v>47117</v>
      </c>
      <c r="V133" s="47">
        <f t="shared" si="39"/>
        <v>0</v>
      </c>
      <c r="W133" s="47">
        <f t="shared" si="39"/>
        <v>0</v>
      </c>
      <c r="X133" s="66">
        <f>U133/N133</f>
        <v>1.0957441860465116</v>
      </c>
      <c r="Y133" s="125"/>
    </row>
    <row r="134" spans="1:25" ht="16.5">
      <c r="A134" s="12">
        <v>6112</v>
      </c>
      <c r="B134" s="4">
        <v>5023</v>
      </c>
      <c r="C134" s="4" t="s">
        <v>34</v>
      </c>
      <c r="D134" s="28">
        <v>535000</v>
      </c>
      <c r="E134" s="25">
        <v>398961</v>
      </c>
      <c r="F134" s="25"/>
      <c r="G134" s="95">
        <v>586000</v>
      </c>
      <c r="H134" s="81"/>
      <c r="I134" s="55"/>
      <c r="J134" s="55"/>
      <c r="K134" s="55"/>
      <c r="L134" s="55"/>
      <c r="M134" s="55"/>
      <c r="N134" s="57">
        <f>SUM(G134:L134)</f>
        <v>586000</v>
      </c>
      <c r="O134" s="25">
        <v>88658</v>
      </c>
      <c r="P134" s="25">
        <v>132987</v>
      </c>
      <c r="Q134" s="25">
        <v>177316</v>
      </c>
      <c r="R134" s="25">
        <v>221645</v>
      </c>
      <c r="S134" s="25"/>
      <c r="T134" s="61">
        <v>354632</v>
      </c>
      <c r="U134" s="25">
        <v>398961</v>
      </c>
      <c r="V134" s="61"/>
      <c r="W134" s="61"/>
      <c r="X134" s="65">
        <f>U134/N134</f>
        <v>0.680820819112628</v>
      </c>
      <c r="Y134" s="123" t="s">
        <v>286</v>
      </c>
    </row>
    <row r="135" spans="1:24" ht="16.5">
      <c r="A135" s="4"/>
      <c r="B135" s="4">
        <v>5032</v>
      </c>
      <c r="C135" s="4" t="s">
        <v>191</v>
      </c>
      <c r="D135" s="28">
        <v>49000</v>
      </c>
      <c r="E135" s="25">
        <v>35910</v>
      </c>
      <c r="F135" s="25"/>
      <c r="G135" s="95">
        <v>53000</v>
      </c>
      <c r="H135" s="81"/>
      <c r="I135" s="55"/>
      <c r="J135" s="55"/>
      <c r="K135" s="55"/>
      <c r="L135" s="55"/>
      <c r="M135" s="55"/>
      <c r="N135" s="57">
        <f>SUM(G135:L135)</f>
        <v>53000</v>
      </c>
      <c r="O135" s="25">
        <v>7980</v>
      </c>
      <c r="P135" s="25">
        <v>11970</v>
      </c>
      <c r="Q135" s="25">
        <v>15960</v>
      </c>
      <c r="R135" s="25">
        <v>19950</v>
      </c>
      <c r="S135" s="25"/>
      <c r="T135" s="61">
        <v>31920</v>
      </c>
      <c r="U135" s="25">
        <v>35910</v>
      </c>
      <c r="V135" s="61"/>
      <c r="W135" s="61"/>
      <c r="X135" s="65">
        <f>U135/N135</f>
        <v>0.6775471698113208</v>
      </c>
    </row>
    <row r="136" spans="1:25" s="35" customFormat="1" ht="16.5" customHeight="1">
      <c r="A136" s="7">
        <v>6112</v>
      </c>
      <c r="B136" s="276" t="s">
        <v>174</v>
      </c>
      <c r="C136" s="277"/>
      <c r="D136" s="112">
        <v>584000</v>
      </c>
      <c r="E136" s="8">
        <v>434871</v>
      </c>
      <c r="F136" s="8"/>
      <c r="G136" s="8">
        <f>SUM(G134:G135)</f>
        <v>639000</v>
      </c>
      <c r="H136" s="8">
        <f>SUM(H134:H135)</f>
        <v>0</v>
      </c>
      <c r="I136" s="8"/>
      <c r="J136" s="8">
        <f>SUM(J134:J135)</f>
        <v>0</v>
      </c>
      <c r="K136" s="8"/>
      <c r="L136" s="8"/>
      <c r="M136" s="8"/>
      <c r="N136" s="57">
        <f>SUM(N134:N135)</f>
        <v>639000</v>
      </c>
      <c r="O136" s="8">
        <f>SUM(O134:O135)</f>
        <v>96638</v>
      </c>
      <c r="P136" s="8">
        <f>SUM(P134:P135)</f>
        <v>144957</v>
      </c>
      <c r="Q136" s="8">
        <f>SUM(Q134:Q135)</f>
        <v>193276</v>
      </c>
      <c r="R136" s="8">
        <f aca="true" t="shared" si="40" ref="R136:W136">SUM(R134:R135)</f>
        <v>241595</v>
      </c>
      <c r="S136" s="8">
        <f t="shared" si="40"/>
        <v>0</v>
      </c>
      <c r="T136" s="47">
        <f t="shared" si="40"/>
        <v>386552</v>
      </c>
      <c r="U136" s="8">
        <f t="shared" si="40"/>
        <v>434871</v>
      </c>
      <c r="V136" s="47">
        <f t="shared" si="40"/>
        <v>0</v>
      </c>
      <c r="W136" s="47">
        <f t="shared" si="40"/>
        <v>0</v>
      </c>
      <c r="X136" s="66">
        <f>U136/N136</f>
        <v>0.6805492957746478</v>
      </c>
      <c r="Y136" s="125"/>
    </row>
    <row r="137" spans="1:25" ht="27">
      <c r="A137" s="12">
        <v>6171</v>
      </c>
      <c r="B137" s="4">
        <v>5021</v>
      </c>
      <c r="C137" s="4" t="s">
        <v>21</v>
      </c>
      <c r="D137" s="28">
        <v>160000</v>
      </c>
      <c r="E137" s="25">
        <v>115000</v>
      </c>
      <c r="F137" s="25"/>
      <c r="G137" s="95">
        <v>180000</v>
      </c>
      <c r="H137" s="81"/>
      <c r="I137" s="81"/>
      <c r="J137" s="81"/>
      <c r="K137" s="120"/>
      <c r="L137" s="120"/>
      <c r="M137" s="120"/>
      <c r="N137" s="57">
        <f>SUM(G137:M137)</f>
        <v>180000</v>
      </c>
      <c r="O137" s="25">
        <v>24000</v>
      </c>
      <c r="P137" s="25">
        <v>36000</v>
      </c>
      <c r="Q137" s="25">
        <v>48000</v>
      </c>
      <c r="R137" s="25">
        <v>65000</v>
      </c>
      <c r="S137" s="25"/>
      <c r="T137" s="61">
        <v>103000</v>
      </c>
      <c r="U137" s="25">
        <v>115000</v>
      </c>
      <c r="V137" s="61"/>
      <c r="W137" s="61"/>
      <c r="X137" s="65">
        <f aca="true" t="shared" si="41" ref="X137:X153">U137/N137</f>
        <v>0.6388888888888888</v>
      </c>
      <c r="Y137" s="192" t="s">
        <v>295</v>
      </c>
    </row>
    <row r="138" spans="1:25" ht="33">
      <c r="A138" s="4"/>
      <c r="B138" s="4">
        <v>5038</v>
      </c>
      <c r="C138" s="5" t="s">
        <v>163</v>
      </c>
      <c r="D138" s="105">
        <v>400</v>
      </c>
      <c r="E138" s="25">
        <v>300</v>
      </c>
      <c r="F138" s="25"/>
      <c r="G138" s="95">
        <v>400</v>
      </c>
      <c r="H138" s="81"/>
      <c r="I138" s="81"/>
      <c r="J138" s="81"/>
      <c r="K138" s="120"/>
      <c r="L138" s="120"/>
      <c r="M138" s="120"/>
      <c r="N138" s="57">
        <f aca="true" t="shared" si="42" ref="N138:N153">SUM(G138:M138)</f>
        <v>400</v>
      </c>
      <c r="O138" s="25">
        <v>100</v>
      </c>
      <c r="P138" s="25">
        <v>100</v>
      </c>
      <c r="Q138" s="25">
        <v>200</v>
      </c>
      <c r="R138" s="25">
        <v>200</v>
      </c>
      <c r="S138" s="25"/>
      <c r="T138" s="61">
        <v>300</v>
      </c>
      <c r="U138" s="25">
        <v>300</v>
      </c>
      <c r="V138" s="61"/>
      <c r="W138" s="61"/>
      <c r="X138" s="65">
        <f t="shared" si="41"/>
        <v>0.75</v>
      </c>
      <c r="Y138" s="189" t="s">
        <v>152</v>
      </c>
    </row>
    <row r="139" spans="1:25" ht="16.5">
      <c r="A139" s="4"/>
      <c r="B139" s="4">
        <v>5136</v>
      </c>
      <c r="C139" s="4" t="s">
        <v>27</v>
      </c>
      <c r="D139" s="28">
        <v>2000</v>
      </c>
      <c r="E139" s="25">
        <v>0</v>
      </c>
      <c r="F139" s="25"/>
      <c r="G139" s="95">
        <v>2000</v>
      </c>
      <c r="H139" s="81"/>
      <c r="I139" s="81"/>
      <c r="J139" s="81"/>
      <c r="K139" s="120"/>
      <c r="L139" s="120"/>
      <c r="M139" s="120"/>
      <c r="N139" s="57">
        <f t="shared" si="42"/>
        <v>2000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61">
        <v>0</v>
      </c>
      <c r="U139" s="25">
        <v>0</v>
      </c>
      <c r="V139" s="61"/>
      <c r="W139" s="61"/>
      <c r="X139" s="65">
        <f t="shared" si="41"/>
        <v>0</v>
      </c>
      <c r="Y139" s="189" t="s">
        <v>118</v>
      </c>
    </row>
    <row r="140" spans="1:25" ht="16.5">
      <c r="A140" s="4"/>
      <c r="B140" s="4">
        <v>5139</v>
      </c>
      <c r="C140" s="4" t="s">
        <v>22</v>
      </c>
      <c r="D140" s="28">
        <v>17000</v>
      </c>
      <c r="E140" s="25">
        <v>2971</v>
      </c>
      <c r="F140" s="25"/>
      <c r="G140" s="95">
        <v>14000</v>
      </c>
      <c r="H140" s="81"/>
      <c r="I140" s="81"/>
      <c r="J140" s="81"/>
      <c r="K140" s="120"/>
      <c r="L140" s="120"/>
      <c r="M140" s="120"/>
      <c r="N140" s="57">
        <f t="shared" si="42"/>
        <v>14000</v>
      </c>
      <c r="O140" s="25">
        <v>427</v>
      </c>
      <c r="P140" s="25">
        <v>427</v>
      </c>
      <c r="Q140" s="25">
        <v>427</v>
      </c>
      <c r="R140" s="25">
        <v>437</v>
      </c>
      <c r="S140" s="25"/>
      <c r="T140" s="61">
        <v>2971</v>
      </c>
      <c r="U140" s="25">
        <v>2971</v>
      </c>
      <c r="V140" s="61"/>
      <c r="W140" s="61"/>
      <c r="X140" s="65">
        <f t="shared" si="41"/>
        <v>0.21221428571428572</v>
      </c>
      <c r="Y140" s="189" t="s">
        <v>119</v>
      </c>
    </row>
    <row r="141" spans="1:24" ht="16.5">
      <c r="A141" s="4"/>
      <c r="B141" s="4">
        <v>5151</v>
      </c>
      <c r="C141" s="4" t="s">
        <v>18</v>
      </c>
      <c r="D141" s="28">
        <v>1000</v>
      </c>
      <c r="E141" s="25">
        <v>234</v>
      </c>
      <c r="F141" s="25"/>
      <c r="G141" s="95">
        <v>1000</v>
      </c>
      <c r="H141" s="81"/>
      <c r="I141" s="81"/>
      <c r="J141" s="81"/>
      <c r="K141" s="120"/>
      <c r="L141" s="120"/>
      <c r="M141" s="120"/>
      <c r="N141" s="57">
        <f t="shared" si="42"/>
        <v>1000</v>
      </c>
      <c r="O141" s="25">
        <v>0</v>
      </c>
      <c r="P141" s="25">
        <v>76</v>
      </c>
      <c r="Q141" s="25">
        <v>76</v>
      </c>
      <c r="R141" s="25">
        <v>155</v>
      </c>
      <c r="S141" s="25"/>
      <c r="T141" s="61">
        <v>155</v>
      </c>
      <c r="U141" s="25">
        <v>234</v>
      </c>
      <c r="V141" s="61"/>
      <c r="W141" s="61"/>
      <c r="X141" s="65">
        <f t="shared" si="41"/>
        <v>0.234</v>
      </c>
    </row>
    <row r="142" spans="1:24" ht="16.5">
      <c r="A142" s="4"/>
      <c r="B142" s="4">
        <v>5154</v>
      </c>
      <c r="C142" s="4" t="s">
        <v>20</v>
      </c>
      <c r="D142" s="28">
        <v>60000</v>
      </c>
      <c r="E142" s="25">
        <v>44943.42</v>
      </c>
      <c r="F142" s="25"/>
      <c r="G142" s="95">
        <v>60000</v>
      </c>
      <c r="H142" s="81"/>
      <c r="I142" s="81"/>
      <c r="J142" s="81"/>
      <c r="K142" s="120"/>
      <c r="L142" s="120"/>
      <c r="M142" s="120"/>
      <c r="N142" s="57">
        <f t="shared" si="42"/>
        <v>60000</v>
      </c>
      <c r="O142" s="25">
        <v>9250</v>
      </c>
      <c r="P142" s="25">
        <v>17703.42</v>
      </c>
      <c r="Q142" s="25">
        <v>22243.42</v>
      </c>
      <c r="R142" s="25">
        <v>26783.42</v>
      </c>
      <c r="S142" s="25"/>
      <c r="T142" s="61">
        <v>40403.42</v>
      </c>
      <c r="U142" s="25">
        <v>44943.42</v>
      </c>
      <c r="V142" s="61"/>
      <c r="W142" s="61"/>
      <c r="X142" s="65">
        <f t="shared" si="41"/>
        <v>0.749057</v>
      </c>
    </row>
    <row r="143" spans="1:24" ht="16.5">
      <c r="A143" s="4"/>
      <c r="B143" s="4">
        <v>5161</v>
      </c>
      <c r="C143" s="4" t="s">
        <v>28</v>
      </c>
      <c r="D143" s="28">
        <v>2000</v>
      </c>
      <c r="E143" s="25">
        <v>1368</v>
      </c>
      <c r="F143" s="25"/>
      <c r="G143" s="95">
        <v>2000</v>
      </c>
      <c r="H143" s="81"/>
      <c r="I143" s="81"/>
      <c r="J143" s="81"/>
      <c r="K143" s="120"/>
      <c r="L143" s="120"/>
      <c r="M143" s="120"/>
      <c r="N143" s="57">
        <f>SUM(G143:M143)</f>
        <v>2000</v>
      </c>
      <c r="O143" s="25">
        <v>348</v>
      </c>
      <c r="P143" s="25">
        <v>467</v>
      </c>
      <c r="Q143" s="25">
        <v>467</v>
      </c>
      <c r="R143" s="25">
        <v>504</v>
      </c>
      <c r="S143" s="25"/>
      <c r="T143" s="61">
        <v>1173</v>
      </c>
      <c r="U143" s="25">
        <v>1368</v>
      </c>
      <c r="V143" s="61"/>
      <c r="W143" s="61"/>
      <c r="X143" s="65">
        <f t="shared" si="41"/>
        <v>0.684</v>
      </c>
    </row>
    <row r="144" spans="1:25" ht="39.75">
      <c r="A144" s="4"/>
      <c r="B144" s="4">
        <v>5162</v>
      </c>
      <c r="C144" s="4" t="s">
        <v>29</v>
      </c>
      <c r="D144" s="28">
        <v>46000</v>
      </c>
      <c r="E144" s="25">
        <v>34586.36</v>
      </c>
      <c r="F144" s="25"/>
      <c r="G144" s="95">
        <v>37000</v>
      </c>
      <c r="H144" s="55"/>
      <c r="I144" s="55"/>
      <c r="J144" s="55"/>
      <c r="K144" s="120"/>
      <c r="L144" s="120"/>
      <c r="M144" s="120"/>
      <c r="N144" s="57">
        <f>SUM(G144:M144)</f>
        <v>37000</v>
      </c>
      <c r="O144" s="25">
        <v>7538.76</v>
      </c>
      <c r="P144" s="25">
        <v>11295.9</v>
      </c>
      <c r="Q144" s="25">
        <v>15159.59</v>
      </c>
      <c r="R144" s="25">
        <v>18955.05</v>
      </c>
      <c r="S144" s="25"/>
      <c r="T144" s="61">
        <v>31359.08</v>
      </c>
      <c r="U144" s="25">
        <v>34586.36</v>
      </c>
      <c r="V144" s="61"/>
      <c r="W144" s="61"/>
      <c r="X144" s="65">
        <f t="shared" si="41"/>
        <v>0.9347664864864865</v>
      </c>
      <c r="Y144" s="192" t="s">
        <v>273</v>
      </c>
    </row>
    <row r="145" spans="1:25" ht="27">
      <c r="A145" s="4"/>
      <c r="B145" s="4">
        <v>5166</v>
      </c>
      <c r="C145" s="4" t="s">
        <v>236</v>
      </c>
      <c r="D145" s="28">
        <v>10000</v>
      </c>
      <c r="E145" s="25">
        <v>0</v>
      </c>
      <c r="F145" s="25"/>
      <c r="G145" s="95">
        <v>25000</v>
      </c>
      <c r="H145" s="55"/>
      <c r="I145" s="55"/>
      <c r="J145" s="55"/>
      <c r="K145" s="120"/>
      <c r="L145" s="120"/>
      <c r="M145" s="120"/>
      <c r="N145" s="57">
        <f>SUM(G145:M145)</f>
        <v>25000</v>
      </c>
      <c r="O145" s="25"/>
      <c r="P145" s="25"/>
      <c r="Q145" s="25"/>
      <c r="R145" s="25"/>
      <c r="S145" s="25"/>
      <c r="T145" s="61">
        <v>0</v>
      </c>
      <c r="U145" s="25">
        <v>0</v>
      </c>
      <c r="V145" s="61"/>
      <c r="W145" s="61"/>
      <c r="X145" s="65">
        <f t="shared" si="41"/>
        <v>0</v>
      </c>
      <c r="Y145" s="192" t="s">
        <v>287</v>
      </c>
    </row>
    <row r="146" spans="1:25" ht="27">
      <c r="A146" s="4"/>
      <c r="B146" s="4">
        <v>5168</v>
      </c>
      <c r="C146" s="179" t="s">
        <v>143</v>
      </c>
      <c r="D146" s="187">
        <v>6000</v>
      </c>
      <c r="E146" s="25">
        <v>4356</v>
      </c>
      <c r="F146" s="25"/>
      <c r="G146" s="95">
        <v>6000</v>
      </c>
      <c r="H146" s="55"/>
      <c r="I146" s="55"/>
      <c r="J146" s="81"/>
      <c r="K146" s="120"/>
      <c r="L146" s="120"/>
      <c r="M146" s="120"/>
      <c r="N146" s="57">
        <f t="shared" si="42"/>
        <v>6000</v>
      </c>
      <c r="O146" s="25">
        <v>1452</v>
      </c>
      <c r="P146" s="25">
        <v>1452</v>
      </c>
      <c r="Q146" s="25">
        <v>2904</v>
      </c>
      <c r="R146" s="25">
        <v>2904</v>
      </c>
      <c r="S146" s="25"/>
      <c r="T146" s="61">
        <v>4356</v>
      </c>
      <c r="U146" s="25">
        <v>4356</v>
      </c>
      <c r="V146" s="61"/>
      <c r="W146" s="61"/>
      <c r="X146" s="65">
        <f t="shared" si="41"/>
        <v>0.726</v>
      </c>
      <c r="Y146" s="189" t="s">
        <v>154</v>
      </c>
    </row>
    <row r="147" spans="1:26" ht="52.5">
      <c r="A147" s="4"/>
      <c r="B147" s="4">
        <v>5169</v>
      </c>
      <c r="C147" s="5" t="s">
        <v>199</v>
      </c>
      <c r="D147" s="28">
        <v>113000</v>
      </c>
      <c r="E147" s="25">
        <v>73239.68</v>
      </c>
      <c r="F147" s="25"/>
      <c r="G147" s="95">
        <v>80000</v>
      </c>
      <c r="H147" s="55"/>
      <c r="I147" s="120"/>
      <c r="J147" s="120"/>
      <c r="K147" s="120"/>
      <c r="L147" s="120"/>
      <c r="M147" s="120"/>
      <c r="N147" s="57">
        <f t="shared" si="42"/>
        <v>80000</v>
      </c>
      <c r="O147" s="25">
        <v>16334.8</v>
      </c>
      <c r="P147" s="25">
        <v>18054.8</v>
      </c>
      <c r="Q147" s="25">
        <v>29581.8</v>
      </c>
      <c r="R147" s="25">
        <v>54275.3</v>
      </c>
      <c r="S147" s="25"/>
      <c r="T147" s="61">
        <v>67736.3</v>
      </c>
      <c r="U147" s="25">
        <v>73239.68</v>
      </c>
      <c r="V147" s="61"/>
      <c r="W147" s="61"/>
      <c r="X147" s="65">
        <f t="shared" si="41"/>
        <v>0.9154959999999999</v>
      </c>
      <c r="Y147" s="85" t="s">
        <v>262</v>
      </c>
      <c r="Z147" s="96"/>
    </row>
    <row r="148" spans="1:25" ht="17.25">
      <c r="A148" s="4"/>
      <c r="B148" s="4">
        <v>5171</v>
      </c>
      <c r="C148" s="4" t="s">
        <v>47</v>
      </c>
      <c r="D148" s="28">
        <v>29000</v>
      </c>
      <c r="E148" s="25">
        <v>15444</v>
      </c>
      <c r="F148" s="25"/>
      <c r="G148" s="95">
        <v>20000</v>
      </c>
      <c r="H148" s="55"/>
      <c r="I148" s="120"/>
      <c r="J148" s="120"/>
      <c r="K148" s="120"/>
      <c r="L148" s="176"/>
      <c r="M148" s="120"/>
      <c r="N148" s="57">
        <f t="shared" si="42"/>
        <v>20000</v>
      </c>
      <c r="O148" s="25">
        <v>3122</v>
      </c>
      <c r="P148" s="25">
        <v>3122</v>
      </c>
      <c r="Q148" s="25">
        <v>3122</v>
      </c>
      <c r="R148" s="25">
        <v>7722</v>
      </c>
      <c r="S148" s="25"/>
      <c r="T148" s="61">
        <v>15444</v>
      </c>
      <c r="U148" s="25">
        <v>15444</v>
      </c>
      <c r="V148" s="61"/>
      <c r="W148" s="61"/>
      <c r="X148" s="65">
        <f t="shared" si="41"/>
        <v>0.7722</v>
      </c>
      <c r="Y148" s="85" t="s">
        <v>263</v>
      </c>
    </row>
    <row r="149" spans="1:24" ht="16.5">
      <c r="A149" s="4"/>
      <c r="B149" s="4">
        <v>5173</v>
      </c>
      <c r="C149" s="4" t="s">
        <v>30</v>
      </c>
      <c r="D149" s="28">
        <v>3500</v>
      </c>
      <c r="E149" s="25">
        <v>0</v>
      </c>
      <c r="F149" s="25"/>
      <c r="G149" s="95"/>
      <c r="H149" s="55"/>
      <c r="I149" s="120"/>
      <c r="J149" s="120"/>
      <c r="K149" s="120"/>
      <c r="L149" s="120"/>
      <c r="M149" s="120"/>
      <c r="N149" s="57">
        <f t="shared" si="42"/>
        <v>0</v>
      </c>
      <c r="O149" s="25">
        <v>0</v>
      </c>
      <c r="P149" s="25">
        <v>0</v>
      </c>
      <c r="Q149" s="25">
        <v>0</v>
      </c>
      <c r="R149" s="25">
        <v>0</v>
      </c>
      <c r="S149" s="25"/>
      <c r="T149" s="61">
        <v>0</v>
      </c>
      <c r="U149" s="25">
        <v>0</v>
      </c>
      <c r="V149" s="61"/>
      <c r="W149" s="61"/>
      <c r="X149" s="65" t="e">
        <f t="shared" si="41"/>
        <v>#DIV/0!</v>
      </c>
    </row>
    <row r="150" spans="1:24" ht="16.5">
      <c r="A150" s="4"/>
      <c r="B150" s="4">
        <v>5175</v>
      </c>
      <c r="C150" s="4" t="s">
        <v>23</v>
      </c>
      <c r="D150" s="28">
        <v>1000</v>
      </c>
      <c r="E150" s="25">
        <v>358</v>
      </c>
      <c r="F150" s="25"/>
      <c r="G150" s="95">
        <v>1000</v>
      </c>
      <c r="H150" s="55"/>
      <c r="I150" s="120"/>
      <c r="J150" s="120"/>
      <c r="K150" s="120"/>
      <c r="L150" s="120"/>
      <c r="M150" s="120"/>
      <c r="N150" s="57">
        <f t="shared" si="42"/>
        <v>1000</v>
      </c>
      <c r="O150" s="25">
        <v>265</v>
      </c>
      <c r="P150" s="25">
        <v>265</v>
      </c>
      <c r="Q150" s="25">
        <v>265</v>
      </c>
      <c r="R150" s="25">
        <v>358</v>
      </c>
      <c r="S150" s="25"/>
      <c r="T150" s="61">
        <v>358</v>
      </c>
      <c r="U150" s="25">
        <v>358</v>
      </c>
      <c r="V150" s="61"/>
      <c r="W150" s="61"/>
      <c r="X150" s="65">
        <f t="shared" si="41"/>
        <v>0.358</v>
      </c>
    </row>
    <row r="151" spans="1:24" ht="16.5">
      <c r="A151" s="4"/>
      <c r="B151" s="4">
        <v>5182</v>
      </c>
      <c r="C151" s="4" t="s">
        <v>206</v>
      </c>
      <c r="D151" s="28">
        <v>0</v>
      </c>
      <c r="E151" s="25">
        <v>5023</v>
      </c>
      <c r="F151" s="25"/>
      <c r="G151" s="95"/>
      <c r="H151" s="55"/>
      <c r="I151" s="120"/>
      <c r="J151" s="120"/>
      <c r="K151" s="120"/>
      <c r="L151" s="120"/>
      <c r="M151" s="120"/>
      <c r="N151" s="57">
        <f t="shared" si="42"/>
        <v>0</v>
      </c>
      <c r="O151" s="25">
        <v>4238</v>
      </c>
      <c r="P151" s="25">
        <v>12249</v>
      </c>
      <c r="Q151" s="25">
        <v>9161</v>
      </c>
      <c r="R151" s="25">
        <v>13754</v>
      </c>
      <c r="S151" s="25"/>
      <c r="T151" s="61">
        <v>3575</v>
      </c>
      <c r="U151" s="25">
        <v>5023</v>
      </c>
      <c r="V151" s="61"/>
      <c r="W151" s="61"/>
      <c r="X151" s="65"/>
    </row>
    <row r="152" spans="1:24" ht="16.5">
      <c r="A152" s="4"/>
      <c r="B152" s="4">
        <v>5194</v>
      </c>
      <c r="C152" s="4" t="s">
        <v>46</v>
      </c>
      <c r="D152" s="28">
        <v>1000</v>
      </c>
      <c r="E152" s="25">
        <v>0</v>
      </c>
      <c r="F152" s="25"/>
      <c r="G152" s="95">
        <v>1000</v>
      </c>
      <c r="H152" s="55"/>
      <c r="I152" s="55"/>
      <c r="J152" s="55"/>
      <c r="K152" s="55"/>
      <c r="L152" s="55"/>
      <c r="M152" s="55"/>
      <c r="N152" s="57">
        <f t="shared" si="42"/>
        <v>1000</v>
      </c>
      <c r="O152" s="25">
        <v>0</v>
      </c>
      <c r="P152" s="25">
        <v>0</v>
      </c>
      <c r="Q152" s="25">
        <v>0</v>
      </c>
      <c r="R152" s="25">
        <v>0</v>
      </c>
      <c r="S152" s="25"/>
      <c r="T152" s="61">
        <v>0</v>
      </c>
      <c r="U152" s="25">
        <v>0</v>
      </c>
      <c r="V152" s="61"/>
      <c r="W152" s="61"/>
      <c r="X152" s="65">
        <f t="shared" si="41"/>
        <v>0</v>
      </c>
    </row>
    <row r="153" spans="1:24" ht="33">
      <c r="A153" s="4"/>
      <c r="B153" s="4">
        <v>5367</v>
      </c>
      <c r="C153" s="5" t="s">
        <v>200</v>
      </c>
      <c r="D153" s="105">
        <v>10000</v>
      </c>
      <c r="E153" s="25">
        <v>1500</v>
      </c>
      <c r="F153" s="25"/>
      <c r="G153" s="95">
        <v>0</v>
      </c>
      <c r="H153" s="55"/>
      <c r="I153" s="55"/>
      <c r="J153" s="55"/>
      <c r="K153" s="55"/>
      <c r="L153" s="55"/>
      <c r="M153" s="55"/>
      <c r="N153" s="57">
        <f t="shared" si="42"/>
        <v>0</v>
      </c>
      <c r="O153" s="25">
        <v>1500</v>
      </c>
      <c r="P153" s="25">
        <v>1500</v>
      </c>
      <c r="Q153" s="25">
        <v>1500</v>
      </c>
      <c r="R153" s="25">
        <v>1500</v>
      </c>
      <c r="S153" s="25"/>
      <c r="T153" s="61">
        <v>1500</v>
      </c>
      <c r="U153" s="25">
        <v>1500</v>
      </c>
      <c r="V153" s="61"/>
      <c r="W153" s="61"/>
      <c r="X153" s="65" t="e">
        <f t="shared" si="41"/>
        <v>#DIV/0!</v>
      </c>
    </row>
    <row r="154" spans="1:25" s="35" customFormat="1" ht="16.5" customHeight="1">
      <c r="A154" s="7">
        <v>6171</v>
      </c>
      <c r="B154" s="276" t="s">
        <v>101</v>
      </c>
      <c r="C154" s="277"/>
      <c r="D154" s="112">
        <v>461900</v>
      </c>
      <c r="E154" s="8">
        <v>299323.45999999996</v>
      </c>
      <c r="F154" s="8"/>
      <c r="G154" s="8">
        <f>SUM(G137:G153)</f>
        <v>429400</v>
      </c>
      <c r="H154" s="8">
        <f>SUM(H137:H153)</f>
        <v>0</v>
      </c>
      <c r="I154" s="8">
        <f>SUM(I137:I153)</f>
        <v>0</v>
      </c>
      <c r="J154" s="8">
        <f>SUM(J137:J153)</f>
        <v>0</v>
      </c>
      <c r="K154" s="8">
        <f>SUM(K137:K153)</f>
        <v>0</v>
      </c>
      <c r="L154" s="8">
        <f>SUM(L134:L153)</f>
        <v>0</v>
      </c>
      <c r="M154" s="8">
        <f>SUM(M137:M153)</f>
        <v>0</v>
      </c>
      <c r="N154" s="57">
        <f aca="true" t="shared" si="43" ref="N154:W154">SUM(N137:N153)</f>
        <v>429400</v>
      </c>
      <c r="O154" s="8">
        <f t="shared" si="43"/>
        <v>68575.56</v>
      </c>
      <c r="P154" s="8">
        <f t="shared" si="43"/>
        <v>102712.12</v>
      </c>
      <c r="Q154" s="8">
        <f t="shared" si="43"/>
        <v>133106.81</v>
      </c>
      <c r="R154" s="8">
        <f t="shared" si="43"/>
        <v>192547.77000000002</v>
      </c>
      <c r="S154" s="8">
        <f t="shared" si="43"/>
        <v>0</v>
      </c>
      <c r="T154" s="47">
        <f t="shared" si="43"/>
        <v>272330.8</v>
      </c>
      <c r="U154" s="8">
        <f t="shared" si="43"/>
        <v>299323.45999999996</v>
      </c>
      <c r="V154" s="47">
        <f t="shared" si="43"/>
        <v>0</v>
      </c>
      <c r="W154" s="47">
        <f t="shared" si="43"/>
        <v>0</v>
      </c>
      <c r="X154" s="66">
        <f aca="true" t="shared" si="44" ref="X154:X161">U154/N154</f>
        <v>0.6970737307871447</v>
      </c>
      <c r="Y154" s="125"/>
    </row>
    <row r="155" spans="1:24" ht="33">
      <c r="A155" s="12">
        <v>6310</v>
      </c>
      <c r="B155" s="4">
        <v>5163</v>
      </c>
      <c r="C155" s="5" t="s">
        <v>120</v>
      </c>
      <c r="D155" s="105">
        <v>8000</v>
      </c>
      <c r="E155" s="25">
        <v>6349.1</v>
      </c>
      <c r="F155" s="25"/>
      <c r="G155" s="95">
        <v>8000</v>
      </c>
      <c r="H155" s="25"/>
      <c r="I155" s="25"/>
      <c r="J155" s="25"/>
      <c r="K155" s="25"/>
      <c r="L155" s="25"/>
      <c r="M155" s="25"/>
      <c r="N155" s="57">
        <f>SUM(G155:L155)</f>
        <v>8000</v>
      </c>
      <c r="O155" s="25">
        <v>1592</v>
      </c>
      <c r="P155" s="25">
        <v>2231.1</v>
      </c>
      <c r="Q155" s="25">
        <v>2806.2</v>
      </c>
      <c r="R155" s="25">
        <v>3422.3</v>
      </c>
      <c r="S155" s="25"/>
      <c r="T155" s="61">
        <v>5694.6</v>
      </c>
      <c r="U155" s="25">
        <v>6349.1</v>
      </c>
      <c r="V155" s="61"/>
      <c r="W155" s="61"/>
      <c r="X155" s="65">
        <f t="shared" si="44"/>
        <v>0.7936375</v>
      </c>
    </row>
    <row r="156" spans="1:25" s="35" customFormat="1" ht="16.5" customHeight="1">
      <c r="A156" s="7">
        <v>6310</v>
      </c>
      <c r="B156" s="276" t="s">
        <v>102</v>
      </c>
      <c r="C156" s="277"/>
      <c r="D156" s="112">
        <v>8000</v>
      </c>
      <c r="E156" s="8">
        <v>6349.1</v>
      </c>
      <c r="F156" s="8"/>
      <c r="G156" s="8">
        <f>SUM(G155:G155)</f>
        <v>8000</v>
      </c>
      <c r="H156" s="8">
        <f>SUM(H155:H155)</f>
        <v>0</v>
      </c>
      <c r="I156" s="8"/>
      <c r="J156" s="8"/>
      <c r="K156" s="8"/>
      <c r="L156" s="8">
        <f>SUM(L155:L155)</f>
        <v>0</v>
      </c>
      <c r="M156" s="8"/>
      <c r="N156" s="57">
        <f aca="true" t="shared" si="45" ref="N156:W156">SUM(N155:N155)</f>
        <v>8000</v>
      </c>
      <c r="O156" s="8">
        <f t="shared" si="45"/>
        <v>1592</v>
      </c>
      <c r="P156" s="8">
        <f t="shared" si="45"/>
        <v>2231.1</v>
      </c>
      <c r="Q156" s="8">
        <f t="shared" si="45"/>
        <v>2806.2</v>
      </c>
      <c r="R156" s="8">
        <f>SUM(R155:R155)</f>
        <v>3422.3</v>
      </c>
      <c r="S156" s="8">
        <f t="shared" si="45"/>
        <v>0</v>
      </c>
      <c r="T156" s="47">
        <f t="shared" si="45"/>
        <v>5694.6</v>
      </c>
      <c r="U156" s="8">
        <f t="shared" si="45"/>
        <v>6349.1</v>
      </c>
      <c r="V156" s="47">
        <f t="shared" si="45"/>
        <v>0</v>
      </c>
      <c r="W156" s="47">
        <f t="shared" si="45"/>
        <v>0</v>
      </c>
      <c r="X156" s="66">
        <f t="shared" si="44"/>
        <v>0.7936375</v>
      </c>
      <c r="Y156" s="125"/>
    </row>
    <row r="157" spans="1:25" ht="16.5">
      <c r="A157" s="12">
        <v>6320</v>
      </c>
      <c r="B157" s="4">
        <v>5163</v>
      </c>
      <c r="C157" s="4" t="s">
        <v>31</v>
      </c>
      <c r="D157" s="28">
        <v>13000</v>
      </c>
      <c r="E157" s="25">
        <v>12706</v>
      </c>
      <c r="F157" s="25"/>
      <c r="G157" s="95">
        <v>13000</v>
      </c>
      <c r="H157" s="25"/>
      <c r="I157" s="25"/>
      <c r="J157" s="25"/>
      <c r="K157" s="25"/>
      <c r="L157" s="25"/>
      <c r="M157" s="25"/>
      <c r="N157" s="57">
        <f>SUM(G157:L157)</f>
        <v>13000</v>
      </c>
      <c r="O157" s="25">
        <v>0</v>
      </c>
      <c r="P157" s="25"/>
      <c r="Q157" s="25">
        <v>0</v>
      </c>
      <c r="R157" s="25">
        <v>240</v>
      </c>
      <c r="S157" s="25"/>
      <c r="T157" s="61">
        <v>240</v>
      </c>
      <c r="U157" s="25">
        <v>12706</v>
      </c>
      <c r="V157" s="61"/>
      <c r="W157" s="61"/>
      <c r="X157" s="65">
        <f t="shared" si="44"/>
        <v>0.9773846153846154</v>
      </c>
      <c r="Y157" s="123" t="s">
        <v>121</v>
      </c>
    </row>
    <row r="158" spans="1:25" s="35" customFormat="1" ht="16.5" customHeight="1">
      <c r="A158" s="7">
        <v>6320</v>
      </c>
      <c r="B158" s="276" t="s">
        <v>139</v>
      </c>
      <c r="C158" s="277"/>
      <c r="D158" s="112">
        <v>13000</v>
      </c>
      <c r="E158" s="8">
        <v>12706</v>
      </c>
      <c r="F158" s="8"/>
      <c r="G158" s="8">
        <f>SUM(G157)</f>
        <v>13000</v>
      </c>
      <c r="H158" s="8">
        <f>SUM(H157)</f>
        <v>0</v>
      </c>
      <c r="I158" s="8"/>
      <c r="J158" s="8"/>
      <c r="K158" s="8"/>
      <c r="L158" s="8"/>
      <c r="M158" s="8"/>
      <c r="N158" s="57">
        <f>SUM(N157)</f>
        <v>13000</v>
      </c>
      <c r="O158" s="8">
        <f aca="true" t="shared" si="46" ref="O158:W158">SUM(O157)</f>
        <v>0</v>
      </c>
      <c r="P158" s="8">
        <f t="shared" si="46"/>
        <v>0</v>
      </c>
      <c r="Q158" s="8">
        <f t="shared" si="46"/>
        <v>0</v>
      </c>
      <c r="R158" s="8">
        <f t="shared" si="46"/>
        <v>240</v>
      </c>
      <c r="S158" s="8">
        <f t="shared" si="46"/>
        <v>0</v>
      </c>
      <c r="T158" s="47">
        <f t="shared" si="46"/>
        <v>240</v>
      </c>
      <c r="U158" s="8">
        <f t="shared" si="46"/>
        <v>12706</v>
      </c>
      <c r="V158" s="47">
        <f t="shared" si="46"/>
        <v>0</v>
      </c>
      <c r="W158" s="47">
        <f t="shared" si="46"/>
        <v>0</v>
      </c>
      <c r="X158" s="66">
        <f t="shared" si="44"/>
        <v>0.9773846153846154</v>
      </c>
      <c r="Y158" s="125"/>
    </row>
    <row r="159" spans="1:25" ht="27">
      <c r="A159" s="4">
        <v>6399</v>
      </c>
      <c r="B159" s="4">
        <v>5365</v>
      </c>
      <c r="C159" s="4" t="s">
        <v>213</v>
      </c>
      <c r="D159" s="28">
        <v>31160</v>
      </c>
      <c r="E159" s="25">
        <v>31160</v>
      </c>
      <c r="F159" s="25"/>
      <c r="G159" s="95">
        <v>0</v>
      </c>
      <c r="H159" s="25"/>
      <c r="I159" s="25"/>
      <c r="J159" s="25"/>
      <c r="K159" s="120"/>
      <c r="L159" s="25"/>
      <c r="M159" s="25"/>
      <c r="N159" s="57">
        <f>SUM(G159:L159)</f>
        <v>0</v>
      </c>
      <c r="O159" s="25">
        <v>0</v>
      </c>
      <c r="P159" s="25">
        <v>31160</v>
      </c>
      <c r="Q159" s="25">
        <v>31160</v>
      </c>
      <c r="R159" s="25">
        <v>31160</v>
      </c>
      <c r="S159" s="25"/>
      <c r="T159" s="61">
        <v>31160</v>
      </c>
      <c r="U159" s="25">
        <v>31160</v>
      </c>
      <c r="V159" s="61"/>
      <c r="W159" s="61"/>
      <c r="X159" s="65" t="e">
        <f t="shared" si="44"/>
        <v>#DIV/0!</v>
      </c>
      <c r="Y159" s="85" t="s">
        <v>264</v>
      </c>
    </row>
    <row r="160" spans="1:25" s="35" customFormat="1" ht="16.5" customHeight="1">
      <c r="A160" s="7">
        <v>6399</v>
      </c>
      <c r="B160" s="276" t="s">
        <v>214</v>
      </c>
      <c r="C160" s="277"/>
      <c r="D160" s="112">
        <v>31160</v>
      </c>
      <c r="E160" s="8">
        <v>31160</v>
      </c>
      <c r="F160" s="8"/>
      <c r="G160" s="8"/>
      <c r="H160" s="8"/>
      <c r="I160" s="8"/>
      <c r="J160" s="8"/>
      <c r="K160" s="8">
        <f>SUM(K159)</f>
        <v>0</v>
      </c>
      <c r="L160" s="8"/>
      <c r="M160" s="8"/>
      <c r="N160" s="57">
        <f>SUM(N159)</f>
        <v>0</v>
      </c>
      <c r="O160" s="8"/>
      <c r="P160" s="8">
        <f aca="true" t="shared" si="47" ref="P160:U160">SUM(P159)</f>
        <v>31160</v>
      </c>
      <c r="Q160" s="8">
        <f t="shared" si="47"/>
        <v>31160</v>
      </c>
      <c r="R160" s="8">
        <f t="shared" si="47"/>
        <v>31160</v>
      </c>
      <c r="S160" s="8">
        <f t="shared" si="47"/>
        <v>0</v>
      </c>
      <c r="T160" s="47">
        <f t="shared" si="47"/>
        <v>31160</v>
      </c>
      <c r="U160" s="8">
        <f t="shared" si="47"/>
        <v>31160</v>
      </c>
      <c r="V160" s="47"/>
      <c r="W160" s="47"/>
      <c r="X160" s="66" t="e">
        <f t="shared" si="44"/>
        <v>#DIV/0!</v>
      </c>
      <c r="Y160" s="125"/>
    </row>
    <row r="161" spans="1:25" ht="33">
      <c r="A161" s="12">
        <v>6402</v>
      </c>
      <c r="B161" s="4">
        <v>5366</v>
      </c>
      <c r="C161" s="5" t="s">
        <v>76</v>
      </c>
      <c r="D161" s="105">
        <v>20651</v>
      </c>
      <c r="E161" s="25">
        <v>20651</v>
      </c>
      <c r="F161" s="25"/>
      <c r="G161" s="95">
        <v>0</v>
      </c>
      <c r="H161" s="25">
        <v>0</v>
      </c>
      <c r="I161" s="25"/>
      <c r="J161" s="25"/>
      <c r="K161" s="120"/>
      <c r="L161" s="25"/>
      <c r="M161" s="25"/>
      <c r="N161" s="57">
        <f>SUM(G161:L161)</f>
        <v>0</v>
      </c>
      <c r="O161" s="25">
        <v>20651</v>
      </c>
      <c r="P161" s="25">
        <v>20651</v>
      </c>
      <c r="Q161" s="25">
        <v>20651</v>
      </c>
      <c r="R161" s="25">
        <v>20651</v>
      </c>
      <c r="S161" s="25">
        <v>0</v>
      </c>
      <c r="T161" s="61">
        <v>20651</v>
      </c>
      <c r="U161" s="25">
        <v>20651</v>
      </c>
      <c r="V161" s="61"/>
      <c r="W161" s="61"/>
      <c r="X161" s="65" t="e">
        <f t="shared" si="44"/>
        <v>#DIV/0!</v>
      </c>
      <c r="Y161" s="85" t="s">
        <v>290</v>
      </c>
    </row>
    <row r="162" spans="1:24" ht="33">
      <c r="A162" s="12"/>
      <c r="B162" s="4">
        <v>5367</v>
      </c>
      <c r="C162" s="5" t="s">
        <v>77</v>
      </c>
      <c r="D162" s="105">
        <v>0</v>
      </c>
      <c r="E162" s="25">
        <v>0</v>
      </c>
      <c r="F162" s="25"/>
      <c r="G162" s="95">
        <v>0</v>
      </c>
      <c r="H162" s="25">
        <v>0</v>
      </c>
      <c r="I162" s="25"/>
      <c r="J162" s="25"/>
      <c r="K162" s="25"/>
      <c r="L162" s="25"/>
      <c r="M162" s="25"/>
      <c r="N162" s="57">
        <f>SUM(G162:L162)</f>
        <v>0</v>
      </c>
      <c r="O162" s="25"/>
      <c r="P162" s="25"/>
      <c r="Q162" s="25">
        <v>0</v>
      </c>
      <c r="R162" s="25"/>
      <c r="S162" s="25">
        <v>0</v>
      </c>
      <c r="T162" s="61">
        <v>0</v>
      </c>
      <c r="U162" s="25">
        <v>0</v>
      </c>
      <c r="V162" s="61"/>
      <c r="W162" s="61"/>
      <c r="X162" s="65"/>
    </row>
    <row r="163" spans="1:25" s="35" customFormat="1" ht="16.5" customHeight="1">
      <c r="A163" s="7">
        <v>6402</v>
      </c>
      <c r="B163" s="276" t="s">
        <v>32</v>
      </c>
      <c r="C163" s="277"/>
      <c r="D163" s="112">
        <v>20651</v>
      </c>
      <c r="E163" s="8">
        <v>20651</v>
      </c>
      <c r="F163" s="8"/>
      <c r="G163" s="8">
        <f>SUM(G161:G162)</f>
        <v>0</v>
      </c>
      <c r="H163" s="8">
        <f>SUM(H161:H162)</f>
        <v>0</v>
      </c>
      <c r="I163" s="8"/>
      <c r="J163" s="8"/>
      <c r="K163" s="8">
        <f>SUM(K161:K162)</f>
        <v>0</v>
      </c>
      <c r="L163" s="8"/>
      <c r="M163" s="8"/>
      <c r="N163" s="57">
        <f>SUM(N161:N162)</f>
        <v>0</v>
      </c>
      <c r="O163" s="8">
        <f>SUM(O161:O162)</f>
        <v>20651</v>
      </c>
      <c r="P163" s="8">
        <f>SUM(P161:P162)</f>
        <v>20651</v>
      </c>
      <c r="Q163" s="8">
        <f>SUM(Q161:Q162)</f>
        <v>20651</v>
      </c>
      <c r="R163" s="8">
        <f aca="true" t="shared" si="48" ref="R163:W163">SUM(R161:R162)</f>
        <v>20651</v>
      </c>
      <c r="S163" s="8">
        <f t="shared" si="48"/>
        <v>0</v>
      </c>
      <c r="T163" s="47">
        <f t="shared" si="48"/>
        <v>20651</v>
      </c>
      <c r="U163" s="8">
        <f t="shared" si="48"/>
        <v>20651</v>
      </c>
      <c r="V163" s="47">
        <f t="shared" si="48"/>
        <v>0</v>
      </c>
      <c r="W163" s="47">
        <f t="shared" si="48"/>
        <v>0</v>
      </c>
      <c r="X163" s="66" t="e">
        <f>U163/N163</f>
        <v>#DIV/0!</v>
      </c>
      <c r="Y163" s="125"/>
    </row>
    <row r="164" spans="1:26" s="21" customFormat="1" ht="33">
      <c r="A164" s="34">
        <v>6409</v>
      </c>
      <c r="B164" s="11">
        <v>5329</v>
      </c>
      <c r="C164" s="9" t="s">
        <v>210</v>
      </c>
      <c r="D164" s="110">
        <v>7600</v>
      </c>
      <c r="E164" s="26">
        <v>7590</v>
      </c>
      <c r="F164" s="26"/>
      <c r="G164" s="95">
        <v>7680</v>
      </c>
      <c r="H164" s="81"/>
      <c r="I164" s="81"/>
      <c r="J164" s="81"/>
      <c r="K164" s="81"/>
      <c r="L164" s="26"/>
      <c r="M164" s="26"/>
      <c r="N164" s="57">
        <f>SUM(G164:L164)</f>
        <v>7680</v>
      </c>
      <c r="O164" s="26">
        <v>7590</v>
      </c>
      <c r="P164" s="26">
        <v>7590</v>
      </c>
      <c r="Q164" s="26">
        <v>7590</v>
      </c>
      <c r="R164" s="26">
        <v>7590</v>
      </c>
      <c r="S164" s="26"/>
      <c r="T164" s="64">
        <v>7590</v>
      </c>
      <c r="U164" s="26">
        <v>7590</v>
      </c>
      <c r="V164" s="64"/>
      <c r="W164" s="64"/>
      <c r="X164" s="65">
        <f>U164/N164</f>
        <v>0.98828125</v>
      </c>
      <c r="Y164" s="192" t="s">
        <v>272</v>
      </c>
      <c r="Z164" s="131"/>
    </row>
    <row r="165" spans="1:25" s="21" customFormat="1" ht="33">
      <c r="A165" s="34"/>
      <c r="B165" s="11">
        <v>5363</v>
      </c>
      <c r="C165" s="9" t="s">
        <v>149</v>
      </c>
      <c r="D165" s="110">
        <v>0</v>
      </c>
      <c r="E165" s="26">
        <v>0</v>
      </c>
      <c r="F165" s="26"/>
      <c r="G165" s="95">
        <v>0</v>
      </c>
      <c r="H165" s="81"/>
      <c r="I165" s="81"/>
      <c r="J165" s="81"/>
      <c r="K165" s="81"/>
      <c r="L165" s="81"/>
      <c r="M165" s="80"/>
      <c r="N165" s="57">
        <f>SUM(G165:L165)</f>
        <v>0</v>
      </c>
      <c r="O165" s="26"/>
      <c r="P165" s="26"/>
      <c r="Q165" s="26">
        <v>0</v>
      </c>
      <c r="R165" s="26">
        <v>0</v>
      </c>
      <c r="S165" s="26">
        <v>0</v>
      </c>
      <c r="T165" s="64">
        <v>0</v>
      </c>
      <c r="U165" s="26">
        <v>0</v>
      </c>
      <c r="V165" s="64"/>
      <c r="W165" s="64"/>
      <c r="X165" s="65"/>
      <c r="Y165" s="127"/>
    </row>
    <row r="166" spans="1:25" s="21" customFormat="1" ht="33">
      <c r="A166" s="34"/>
      <c r="B166" s="11">
        <v>6349</v>
      </c>
      <c r="C166" s="9" t="s">
        <v>234</v>
      </c>
      <c r="D166" s="177">
        <v>27000</v>
      </c>
      <c r="E166" s="26">
        <v>26667</v>
      </c>
      <c r="F166" s="26"/>
      <c r="G166" s="95">
        <v>0</v>
      </c>
      <c r="H166" s="120"/>
      <c r="I166" s="120"/>
      <c r="J166" s="120"/>
      <c r="K166" s="120"/>
      <c r="L166" s="120"/>
      <c r="M166" s="120"/>
      <c r="N166" s="57">
        <f>SUM(G166:M166)</f>
        <v>0</v>
      </c>
      <c r="O166" s="26"/>
      <c r="P166" s="26"/>
      <c r="Q166" s="26"/>
      <c r="R166" s="26"/>
      <c r="S166" s="26"/>
      <c r="T166" s="64">
        <v>26667</v>
      </c>
      <c r="U166" s="26">
        <v>26667</v>
      </c>
      <c r="V166" s="64"/>
      <c r="W166" s="64"/>
      <c r="X166" s="65" t="e">
        <f>U166/N166</f>
        <v>#DIV/0!</v>
      </c>
      <c r="Y166" s="127"/>
    </row>
    <row r="167" spans="1:25" s="35" customFormat="1" ht="16.5" customHeight="1">
      <c r="A167" s="7">
        <v>6409</v>
      </c>
      <c r="B167" s="276" t="s">
        <v>51</v>
      </c>
      <c r="C167" s="277"/>
      <c r="D167" s="112">
        <v>34600</v>
      </c>
      <c r="E167" s="8">
        <v>34257</v>
      </c>
      <c r="F167" s="8"/>
      <c r="G167" s="8">
        <f>SUM(G164)</f>
        <v>7680</v>
      </c>
      <c r="H167" s="8">
        <f>SUM(H164)</f>
        <v>0</v>
      </c>
      <c r="I167" s="8"/>
      <c r="J167" s="8">
        <f>SUM(J164:J165)</f>
        <v>0</v>
      </c>
      <c r="K167" s="8">
        <f>SUM(K164:K165)</f>
        <v>0</v>
      </c>
      <c r="L167" s="8">
        <f>SUM(L164:L166)</f>
        <v>0</v>
      </c>
      <c r="M167" s="8"/>
      <c r="N167" s="57">
        <f>SUM(N164:N166)</f>
        <v>7680</v>
      </c>
      <c r="O167" s="8">
        <f>SUM(O164)</f>
        <v>7590</v>
      </c>
      <c r="P167" s="8">
        <f>SUM(P164)</f>
        <v>7590</v>
      </c>
      <c r="Q167" s="8">
        <f>SUM(Q164)</f>
        <v>7590</v>
      </c>
      <c r="R167" s="47">
        <f>SUM(R164:R166)</f>
        <v>7590</v>
      </c>
      <c r="S167" s="8">
        <f>SUM(S164)</f>
        <v>0</v>
      </c>
      <c r="T167" s="47">
        <f>SUM(T164:T166)</f>
        <v>34257</v>
      </c>
      <c r="U167" s="8">
        <f>SUM(U164:U166)</f>
        <v>34257</v>
      </c>
      <c r="V167" s="47">
        <f>SUM(V164)</f>
        <v>0</v>
      </c>
      <c r="W167" s="47">
        <f>SUM(W164)</f>
        <v>0</v>
      </c>
      <c r="X167" s="66">
        <f>U167/N167</f>
        <v>4.460546875</v>
      </c>
      <c r="Y167" s="125"/>
    </row>
    <row r="168" spans="1:25" ht="39.75" customHeight="1">
      <c r="A168" s="278" t="s">
        <v>128</v>
      </c>
      <c r="B168" s="279"/>
      <c r="C168" s="280"/>
      <c r="D168" s="113">
        <v>0</v>
      </c>
      <c r="E168" s="25">
        <v>0</v>
      </c>
      <c r="F168" s="184"/>
      <c r="G168" s="74">
        <v>695620</v>
      </c>
      <c r="H168" s="120"/>
      <c r="I168" s="120"/>
      <c r="J168" s="120"/>
      <c r="K168" s="120"/>
      <c r="L168" s="81"/>
      <c r="M168" s="80"/>
      <c r="N168" s="57">
        <f>SUM(G168:M168)</f>
        <v>695620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61">
        <v>0</v>
      </c>
      <c r="U168" s="25">
        <v>0</v>
      </c>
      <c r="V168" s="61"/>
      <c r="W168" s="61"/>
      <c r="X168" s="65"/>
      <c r="Y168" s="198" t="s">
        <v>289</v>
      </c>
    </row>
    <row r="169" spans="1:24" ht="16.5">
      <c r="A169" s="68" t="s">
        <v>33</v>
      </c>
      <c r="B169" s="68"/>
      <c r="C169" s="68"/>
      <c r="D169" s="15">
        <v>4425491</v>
      </c>
      <c r="E169" s="15">
        <v>2124869.79</v>
      </c>
      <c r="F169" s="15"/>
      <c r="G169" s="70">
        <f>G125+G67+G168+G167+G163+G158+G156+G154+G136+G123+G119+G112+G109+G107+G104+G100+G93+G84+G80+G75+G69+G62+G60+G52+G46+G44+G133</f>
        <v>3405200</v>
      </c>
      <c r="H169" s="70">
        <f aca="true" t="shared" si="49" ref="H169:Q169">H125+H67+H168+H167+H163+H158+H156+H154+H136+H123+H119+H112+H109+H107+H104+H100+H93+H84+H80+H75+H69+H62+H60+H52+H46+H44+H133+H160</f>
        <v>0</v>
      </c>
      <c r="I169" s="70">
        <f t="shared" si="49"/>
        <v>0</v>
      </c>
      <c r="J169" s="70">
        <f t="shared" si="49"/>
        <v>0</v>
      </c>
      <c r="K169" s="70">
        <f t="shared" si="49"/>
        <v>0</v>
      </c>
      <c r="L169" s="70">
        <f t="shared" si="49"/>
        <v>0</v>
      </c>
      <c r="M169" s="70">
        <f t="shared" si="49"/>
        <v>0</v>
      </c>
      <c r="N169" s="70">
        <f>N125+N67+N168+N167+N163+N158+N156+N154+N136+N123+N119+N112+N109+N107+N104+N100+N93+N84+N80+N75+N69+N62+N60+N52+N46+N44+N133+N160</f>
        <v>3400200</v>
      </c>
      <c r="O169" s="70">
        <f t="shared" si="49"/>
        <v>631791.78</v>
      </c>
      <c r="P169" s="70">
        <f t="shared" si="49"/>
        <v>482702.24</v>
      </c>
      <c r="Q169" s="70">
        <f t="shared" si="49"/>
        <v>653806.8300000001</v>
      </c>
      <c r="R169" s="70">
        <f>R125+R67+R168+R167+R163+R158+R156+R154+R136+R123+R119+R112+R109+R107+R104+R100+R93+R84+R80+R75+R69+R62+R60+R52+R46+R44+R133+R160</f>
        <v>830613.7200000001</v>
      </c>
      <c r="S169" s="70">
        <f>S125+S67+S168+S167+S163+S158+S156+S154+S136+S123+S119+S112+S109+S107+S104+S100+S93+S84+S80+S75+S69+S62+S60+S52+S46+S44+S133</f>
        <v>0</v>
      </c>
      <c r="T169" s="70">
        <f>T125+T67+T168+T167+T163+T158+T156+T154+T136+T123+T119+T112+T109+T107+T104+T100+T93+T84+T80+T75+T69+T62+T60+T52+T46+T44+T133+T160</f>
        <v>1751067.7299999997</v>
      </c>
      <c r="U169" s="70">
        <f>U125+U67+U168+U167+U163+U158+U156+U154+U136+U123+U119+U112+U109+U107+U104+U100+U93+U84+U80+U75+U69+U62+U60+U52+U46+U44+U133+U160</f>
        <v>2124869.79</v>
      </c>
      <c r="V169" s="70">
        <f>V125+V67+V168+V167+V163+V158+V156+V154+V136+V123+V119+V112+V109+V107+V104+V100+V93+V84+V80+V75+V69+V62+V60+V52+V46+V44+V133</f>
        <v>0</v>
      </c>
      <c r="W169" s="70">
        <f>W125+W67+W168+W167+W163+W158+W156+W154+W136+W123+W119+W112+W109+W107+W104+W100+W93+W84+W80+W75+W69+W62+W60+W52+W46+W44+W133</f>
        <v>0</v>
      </c>
      <c r="X169" s="78">
        <f>U169/N169</f>
        <v>0.6249249426504323</v>
      </c>
    </row>
    <row r="170" spans="1:14" ht="16.5">
      <c r="A170" s="67" t="s">
        <v>35</v>
      </c>
      <c r="B170" s="67"/>
      <c r="C170" s="67"/>
      <c r="D170" s="104">
        <v>3074910</v>
      </c>
      <c r="G170" s="58"/>
      <c r="H170" s="32"/>
      <c r="I170" s="32"/>
      <c r="J170" s="32"/>
      <c r="K170" s="32"/>
      <c r="L170" s="32"/>
      <c r="M170" s="32"/>
      <c r="N170" s="58">
        <f>SUM(G169:M169)</f>
        <v>3405200</v>
      </c>
    </row>
    <row r="171" spans="1:26" s="16" customFormat="1" ht="61.5" customHeight="1">
      <c r="A171" s="17"/>
      <c r="B171" s="17"/>
      <c r="C171" s="3" t="s">
        <v>2</v>
      </c>
      <c r="D171" s="118" t="s">
        <v>105</v>
      </c>
      <c r="E171" s="54" t="str">
        <f aca="true" t="shared" si="50" ref="E171:W171">E5</f>
        <v>plnění 09/2017</v>
      </c>
      <c r="F171" s="54"/>
      <c r="G171" s="75" t="str">
        <f t="shared" si="50"/>
        <v>Návrh rozpočtu rok 2018</v>
      </c>
      <c r="H171" s="24" t="str">
        <f t="shared" si="50"/>
        <v>1 rozpočtové opatření - schváleno </v>
      </c>
      <c r="I171" s="24" t="str">
        <f t="shared" si="50"/>
        <v>2 rozpočtové opatření - schváleno </v>
      </c>
      <c r="J171" s="24" t="str">
        <f t="shared" si="50"/>
        <v>3 rozpočtové opatření
schváleno </v>
      </c>
      <c r="K171" s="24" t="str">
        <f t="shared" si="50"/>
        <v>4 rozpočtové opatření 
schváleno </v>
      </c>
      <c r="L171" s="24" t="str">
        <f t="shared" si="50"/>
        <v>5 rozpčtové opatření schváleno </v>
      </c>
      <c r="M171" s="24" t="str">
        <f t="shared" si="50"/>
        <v>6 RO ze </v>
      </c>
      <c r="N171" s="24" t="str">
        <f t="shared" si="50"/>
        <v>Rozpočet 2018 po RO</v>
      </c>
      <c r="O171" s="54" t="str">
        <f t="shared" si="50"/>
        <v>plnění 02/2018</v>
      </c>
      <c r="P171" s="175" t="str">
        <f t="shared" si="50"/>
        <v>plnění 03/2018</v>
      </c>
      <c r="Q171" s="175" t="str">
        <f t="shared" si="50"/>
        <v>plnění 04/2018</v>
      </c>
      <c r="R171" s="54" t="str">
        <f t="shared" si="50"/>
        <v>plnění 05/2018</v>
      </c>
      <c r="S171" s="54" t="str">
        <f t="shared" si="50"/>
        <v>plnění 06/2018</v>
      </c>
      <c r="T171" s="54" t="str">
        <f t="shared" si="50"/>
        <v>plnění 08/2018</v>
      </c>
      <c r="U171" s="54" t="str">
        <f t="shared" si="50"/>
        <v>plnění 09/2018</v>
      </c>
      <c r="V171" s="54" t="str">
        <f t="shared" si="50"/>
        <v>plnění 10/2018</v>
      </c>
      <c r="W171" s="155" t="str">
        <f t="shared" si="50"/>
        <v>plnění 11/2017</v>
      </c>
      <c r="X171" s="182" t="s">
        <v>201</v>
      </c>
      <c r="Y171" s="134"/>
      <c r="Z171" s="133"/>
    </row>
    <row r="172" spans="1:26" ht="16.5">
      <c r="A172" s="6"/>
      <c r="B172" s="6"/>
      <c r="C172" s="12" t="s">
        <v>36</v>
      </c>
      <c r="D172" s="13">
        <f>SUM(D173:D175)</f>
        <v>3480396</v>
      </c>
      <c r="E172" s="13">
        <f aca="true" t="shared" si="51" ref="E172:N172">SUM(E173:E175)</f>
        <v>3074892.15</v>
      </c>
      <c r="F172" s="13"/>
      <c r="G172" s="13">
        <f t="shared" si="51"/>
        <v>3526200</v>
      </c>
      <c r="H172" s="13">
        <f t="shared" si="51"/>
        <v>0</v>
      </c>
      <c r="I172" s="13">
        <f t="shared" si="51"/>
        <v>0</v>
      </c>
      <c r="J172" s="13">
        <f t="shared" si="51"/>
        <v>0</v>
      </c>
      <c r="K172" s="13">
        <f t="shared" si="51"/>
        <v>0</v>
      </c>
      <c r="L172" s="13">
        <f t="shared" si="51"/>
        <v>0</v>
      </c>
      <c r="M172" s="13">
        <f t="shared" si="51"/>
        <v>0</v>
      </c>
      <c r="N172" s="13">
        <f t="shared" si="51"/>
        <v>3526200</v>
      </c>
      <c r="O172" s="13">
        <f aca="true" t="shared" si="52" ref="O172:W172">SUM(O173:O175)</f>
        <v>432689.99</v>
      </c>
      <c r="P172" s="13">
        <f t="shared" si="52"/>
        <v>29770.33</v>
      </c>
      <c r="Q172" s="13">
        <f t="shared" si="52"/>
        <v>50993.98</v>
      </c>
      <c r="R172" s="13">
        <f t="shared" si="52"/>
        <v>53558</v>
      </c>
      <c r="S172" s="13">
        <f t="shared" si="52"/>
        <v>0</v>
      </c>
      <c r="T172" s="13">
        <f>SUM(T173:T175)</f>
        <v>242855.73</v>
      </c>
      <c r="U172" s="13">
        <f>SUM(U173:U175)</f>
        <v>123940.37000000001</v>
      </c>
      <c r="V172" s="13">
        <f t="shared" si="52"/>
        <v>0</v>
      </c>
      <c r="W172" s="156" t="e">
        <f t="shared" si="52"/>
        <v>#DIV/0!</v>
      </c>
      <c r="X172" s="180">
        <f aca="true" t="shared" si="53" ref="X172:X178">U172/N172</f>
        <v>0.03514842323180761</v>
      </c>
      <c r="Y172" s="135"/>
      <c r="Z172" s="23"/>
    </row>
    <row r="173" spans="1:26" ht="16.5">
      <c r="A173" s="6"/>
      <c r="B173" s="6"/>
      <c r="C173" s="18" t="s">
        <v>52</v>
      </c>
      <c r="D173" s="114">
        <f>SUM(D7:D19)</f>
        <v>2690260</v>
      </c>
      <c r="E173" s="114">
        <f>SUM(E7:E19)</f>
        <v>2446986.78</v>
      </c>
      <c r="F173" s="28"/>
      <c r="G173" s="13">
        <f aca="true" t="shared" si="54" ref="G173:M173">SUM(G7:G19)</f>
        <v>3313700</v>
      </c>
      <c r="H173" s="28">
        <f t="shared" si="54"/>
        <v>0</v>
      </c>
      <c r="I173" s="28">
        <f t="shared" si="54"/>
        <v>0</v>
      </c>
      <c r="J173" s="28">
        <f t="shared" si="54"/>
        <v>0</v>
      </c>
      <c r="K173" s="28">
        <f t="shared" si="54"/>
        <v>0</v>
      </c>
      <c r="L173" s="28">
        <f t="shared" si="54"/>
        <v>0</v>
      </c>
      <c r="M173" s="28">
        <f t="shared" si="54"/>
        <v>0</v>
      </c>
      <c r="N173" s="13">
        <f>SUM(G173:M173)</f>
        <v>3313700</v>
      </c>
      <c r="O173" s="28">
        <f aca="true" t="shared" si="55" ref="O173:W173">SUM(O7:O19)</f>
        <v>0</v>
      </c>
      <c r="P173" s="28">
        <f t="shared" si="55"/>
        <v>0</v>
      </c>
      <c r="Q173" s="28">
        <f t="shared" si="55"/>
        <v>0</v>
      </c>
      <c r="R173" s="28">
        <f t="shared" si="55"/>
        <v>0</v>
      </c>
      <c r="S173" s="28">
        <f t="shared" si="55"/>
        <v>0</v>
      </c>
      <c r="T173" s="28">
        <f>SUM(T7:T19)</f>
        <v>0</v>
      </c>
      <c r="U173" s="28">
        <f>SUM(U7:U19)</f>
        <v>0</v>
      </c>
      <c r="V173" s="28">
        <f t="shared" si="55"/>
        <v>0</v>
      </c>
      <c r="W173" s="157">
        <f t="shared" si="55"/>
        <v>0</v>
      </c>
      <c r="X173" s="65">
        <f t="shared" si="53"/>
        <v>0</v>
      </c>
      <c r="Y173" s="126"/>
      <c r="Z173" s="23"/>
    </row>
    <row r="174" spans="1:26" ht="16.5">
      <c r="A174" s="6"/>
      <c r="B174" s="6"/>
      <c r="C174" s="18" t="s">
        <v>53</v>
      </c>
      <c r="D174" s="114">
        <f>D40</f>
        <v>168900</v>
      </c>
      <c r="E174" s="114">
        <f>E40</f>
        <v>123940.37000000001</v>
      </c>
      <c r="F174" s="28"/>
      <c r="G174" s="13">
        <f>SUM(G28:G39)</f>
        <v>151600</v>
      </c>
      <c r="H174" s="28">
        <f>SUM(H29:H39)</f>
        <v>0</v>
      </c>
      <c r="I174" s="28">
        <f>SUM(I29:I39)</f>
        <v>0</v>
      </c>
      <c r="J174" s="28">
        <f>SUM(J28:J39)</f>
        <v>0</v>
      </c>
      <c r="K174" s="28">
        <f>SUM(K29:K39)</f>
        <v>0</v>
      </c>
      <c r="L174" s="28">
        <f>SUM(L29:L39)</f>
        <v>0</v>
      </c>
      <c r="M174" s="28">
        <f>SUM(M29:M39)</f>
        <v>0</v>
      </c>
      <c r="N174" s="13">
        <f>SUM(G174:M174)</f>
        <v>151600</v>
      </c>
      <c r="O174" s="28">
        <f>SUM(O28:V39)</f>
        <v>432689.99</v>
      </c>
      <c r="P174" s="28">
        <f>SUM(P29:P39)</f>
        <v>29770.33</v>
      </c>
      <c r="Q174" s="28">
        <f>SUM(Q28:Q39)</f>
        <v>50993.98</v>
      </c>
      <c r="R174" s="28">
        <f>SUM(R29:R39)</f>
        <v>53558</v>
      </c>
      <c r="S174" s="28">
        <f>SUM(S29:S39)</f>
        <v>0</v>
      </c>
      <c r="T174" s="28">
        <f>SUM(T28:W39)</f>
        <v>242855.73</v>
      </c>
      <c r="U174" s="28">
        <f>SUM(U28:W39)</f>
        <v>123940.37000000001</v>
      </c>
      <c r="V174" s="28">
        <f>SUM(V29:V39)</f>
        <v>0</v>
      </c>
      <c r="W174" s="157" t="e">
        <f>SUM(W28:AD39)</f>
        <v>#DIV/0!</v>
      </c>
      <c r="X174" s="65">
        <f t="shared" si="53"/>
        <v>0.8175486147757257</v>
      </c>
      <c r="Y174" s="126"/>
      <c r="Z174" s="23"/>
    </row>
    <row r="175" spans="1:26" ht="33">
      <c r="A175" s="6"/>
      <c r="B175" s="6"/>
      <c r="C175" s="99" t="s">
        <v>179</v>
      </c>
      <c r="D175" s="115">
        <f>SUM(D20:D26)</f>
        <v>621236</v>
      </c>
      <c r="E175" s="115">
        <f>SUM(E20:E26)</f>
        <v>503965</v>
      </c>
      <c r="F175" s="28"/>
      <c r="G175" s="13">
        <f>SUM(G20:G20)</f>
        <v>60900</v>
      </c>
      <c r="H175" s="28">
        <f>SUM(H20:H20)</f>
        <v>0</v>
      </c>
      <c r="I175" s="28">
        <f>SUM(I20:I20)</f>
        <v>0</v>
      </c>
      <c r="J175" s="28">
        <f>SUM(J20:J20)</f>
        <v>0</v>
      </c>
      <c r="K175" s="28">
        <f>SUM(K20:K26)</f>
        <v>0</v>
      </c>
      <c r="L175" s="28">
        <f>SUM(L20:L26)</f>
        <v>0</v>
      </c>
      <c r="M175" s="28">
        <f>SUM(M20:M26)</f>
        <v>0</v>
      </c>
      <c r="N175" s="13">
        <f>SUM(G175:M175)</f>
        <v>60900</v>
      </c>
      <c r="O175" s="28">
        <f aca="true" t="shared" si="56" ref="O175:W175">SUM(O20:O20)</f>
        <v>0</v>
      </c>
      <c r="P175" s="28">
        <f t="shared" si="56"/>
        <v>0</v>
      </c>
      <c r="Q175" s="28">
        <f t="shared" si="56"/>
        <v>0</v>
      </c>
      <c r="R175" s="28">
        <f t="shared" si="56"/>
        <v>0</v>
      </c>
      <c r="S175" s="28">
        <f t="shared" si="56"/>
        <v>0</v>
      </c>
      <c r="T175" s="13">
        <f>SUM(T20:T26)</f>
        <v>0</v>
      </c>
      <c r="U175" s="13">
        <f>SUM(U20:U26)</f>
        <v>0</v>
      </c>
      <c r="V175" s="13">
        <f t="shared" si="56"/>
        <v>0</v>
      </c>
      <c r="W175" s="156">
        <f t="shared" si="56"/>
        <v>0</v>
      </c>
      <c r="X175" s="65">
        <f t="shared" si="53"/>
        <v>0</v>
      </c>
      <c r="Y175" s="126"/>
      <c r="Z175" s="23"/>
    </row>
    <row r="176" spans="1:26" ht="16.5">
      <c r="A176" s="6"/>
      <c r="B176" s="6"/>
      <c r="C176" s="12" t="s">
        <v>37</v>
      </c>
      <c r="D176" s="13">
        <f>SUM(D177:D178)</f>
        <v>4425491</v>
      </c>
      <c r="E176" s="19">
        <f>E177+E178</f>
        <v>2124869.79</v>
      </c>
      <c r="F176" s="19"/>
      <c r="G176" s="19">
        <f>G177+G178</f>
        <v>3405200</v>
      </c>
      <c r="H176" s="19">
        <f>H177+H178</f>
        <v>0</v>
      </c>
      <c r="I176" s="19">
        <f>SUM(I177:I178)</f>
        <v>0</v>
      </c>
      <c r="J176" s="19">
        <f>SUM(J177:J178)</f>
        <v>0</v>
      </c>
      <c r="K176" s="19">
        <f>SUM(K177:K178)</f>
        <v>0</v>
      </c>
      <c r="L176" s="19">
        <f>SUM(L177:L178)</f>
        <v>0</v>
      </c>
      <c r="M176" s="19">
        <f>SUM(M177:M178)</f>
        <v>0</v>
      </c>
      <c r="N176" s="19">
        <f>N177+N178</f>
        <v>3405200</v>
      </c>
      <c r="O176" s="19">
        <f aca="true" t="shared" si="57" ref="O176:W176">O177+O178</f>
        <v>631791.78</v>
      </c>
      <c r="P176" s="19">
        <f t="shared" si="57"/>
        <v>482702.24</v>
      </c>
      <c r="Q176" s="19">
        <f t="shared" si="57"/>
        <v>653806.8300000001</v>
      </c>
      <c r="R176" s="19">
        <f t="shared" si="57"/>
        <v>830613.7200000001</v>
      </c>
      <c r="S176" s="19">
        <f t="shared" si="57"/>
        <v>0</v>
      </c>
      <c r="T176" s="19">
        <f t="shared" si="57"/>
        <v>1751067.7299999997</v>
      </c>
      <c r="U176" s="19">
        <f t="shared" si="57"/>
        <v>2124869.79</v>
      </c>
      <c r="V176" s="19">
        <f t="shared" si="57"/>
        <v>0</v>
      </c>
      <c r="W176" s="158">
        <f t="shared" si="57"/>
        <v>0</v>
      </c>
      <c r="X176" s="180">
        <f t="shared" si="53"/>
        <v>0.6240073387759897</v>
      </c>
      <c r="Y176" s="135"/>
      <c r="Z176" s="23"/>
    </row>
    <row r="177" spans="1:26" ht="16.5">
      <c r="A177" s="6"/>
      <c r="B177" s="6"/>
      <c r="C177" s="18" t="s">
        <v>54</v>
      </c>
      <c r="D177" s="29">
        <f aca="true" t="shared" si="58" ref="D177:S177">D169-D178</f>
        <v>3606491</v>
      </c>
      <c r="E177" s="29">
        <f t="shared" si="58"/>
        <v>1808429.79</v>
      </c>
      <c r="F177" s="29"/>
      <c r="G177" s="117">
        <f t="shared" si="58"/>
        <v>3205200</v>
      </c>
      <c r="H177" s="29">
        <f t="shared" si="58"/>
        <v>0</v>
      </c>
      <c r="I177" s="29">
        <f t="shared" si="58"/>
        <v>0</v>
      </c>
      <c r="J177" s="29">
        <f>J169-J178</f>
        <v>0</v>
      </c>
      <c r="K177" s="29">
        <f t="shared" si="58"/>
        <v>0</v>
      </c>
      <c r="L177" s="29">
        <f t="shared" si="58"/>
        <v>0</v>
      </c>
      <c r="M177" s="29">
        <f>M169-M178</f>
        <v>0</v>
      </c>
      <c r="N177" s="28">
        <f>SUM(G177:M177)</f>
        <v>3205200</v>
      </c>
      <c r="O177" s="29">
        <f>O169-O178</f>
        <v>631791.78</v>
      </c>
      <c r="P177" s="29">
        <f t="shared" si="58"/>
        <v>482702.24</v>
      </c>
      <c r="Q177" s="29">
        <f t="shared" si="58"/>
        <v>653806.8300000001</v>
      </c>
      <c r="R177" s="29">
        <f t="shared" si="58"/>
        <v>830613.7200000001</v>
      </c>
      <c r="S177" s="29">
        <f t="shared" si="58"/>
        <v>0</v>
      </c>
      <c r="T177" s="29">
        <f>T169-T178</f>
        <v>1409960.7299999997</v>
      </c>
      <c r="U177" s="29">
        <f>U169-U178</f>
        <v>2124869.79</v>
      </c>
      <c r="V177" s="29">
        <f>V169-V178</f>
        <v>0</v>
      </c>
      <c r="W177" s="159">
        <f>W169-W178</f>
        <v>0</v>
      </c>
      <c r="X177" s="65">
        <f t="shared" si="53"/>
        <v>0.6629445245226507</v>
      </c>
      <c r="Y177" s="126"/>
      <c r="Z177" s="23"/>
    </row>
    <row r="178" spans="3:26" ht="16.5">
      <c r="C178" s="137" t="s">
        <v>55</v>
      </c>
      <c r="D178" s="139">
        <f>D106+D59+D83</f>
        <v>819000</v>
      </c>
      <c r="E178" s="139">
        <f>E106+E59+E83</f>
        <v>316440</v>
      </c>
      <c r="F178" s="139"/>
      <c r="G178" s="138">
        <f>G58</f>
        <v>200000</v>
      </c>
      <c r="H178" s="138">
        <f>H58</f>
        <v>0</v>
      </c>
      <c r="I178" s="138">
        <f>I58</f>
        <v>0</v>
      </c>
      <c r="J178" s="138">
        <f>J106</f>
        <v>0</v>
      </c>
      <c r="K178" s="138">
        <f>K106+K83</f>
        <v>0</v>
      </c>
      <c r="L178" s="138">
        <f>L106+L83+L166</f>
        <v>0</v>
      </c>
      <c r="M178" s="138">
        <f>M106+M59</f>
        <v>0</v>
      </c>
      <c r="N178" s="138">
        <f>SUM(G178:M178)</f>
        <v>200000</v>
      </c>
      <c r="O178" s="138">
        <f aca="true" t="shared" si="59" ref="O178:W178">O58</f>
        <v>0</v>
      </c>
      <c r="P178" s="138">
        <f t="shared" si="59"/>
        <v>0</v>
      </c>
      <c r="Q178" s="138">
        <f t="shared" si="59"/>
        <v>0</v>
      </c>
      <c r="R178" s="138">
        <f t="shared" si="59"/>
        <v>0</v>
      </c>
      <c r="S178" s="138">
        <f t="shared" si="59"/>
        <v>0</v>
      </c>
      <c r="T178" s="138">
        <f>T106+T83+T59+T58+T166</f>
        <v>341107</v>
      </c>
      <c r="U178" s="138">
        <f t="shared" si="59"/>
        <v>0</v>
      </c>
      <c r="V178" s="138">
        <f t="shared" si="59"/>
        <v>0</v>
      </c>
      <c r="W178" s="160">
        <f t="shared" si="59"/>
        <v>0</v>
      </c>
      <c r="X178" s="65">
        <f t="shared" si="53"/>
        <v>0</v>
      </c>
      <c r="Y178" s="126"/>
      <c r="Z178" s="23"/>
    </row>
    <row r="179" spans="3:26" ht="16.5">
      <c r="C179" s="14" t="s">
        <v>49</v>
      </c>
      <c r="D179" s="116">
        <f>D172-D176</f>
        <v>-945095</v>
      </c>
      <c r="E179" s="31">
        <f>E172-E176</f>
        <v>950022.3599999999</v>
      </c>
      <c r="F179" s="31"/>
      <c r="G179" s="59">
        <f>G172-G176</f>
        <v>121000</v>
      </c>
      <c r="H179" s="31">
        <f>H172-H176</f>
        <v>0</v>
      </c>
      <c r="I179" s="31">
        <f>I176-I172</f>
        <v>0</v>
      </c>
      <c r="J179" s="31">
        <f>J172-J176</f>
        <v>0</v>
      </c>
      <c r="K179" s="31">
        <f>K172-K176</f>
        <v>0</v>
      </c>
      <c r="L179" s="31">
        <f>L172-L176</f>
        <v>0</v>
      </c>
      <c r="M179" s="31">
        <f>M172-M176</f>
        <v>0</v>
      </c>
      <c r="N179" s="59">
        <f>N172-N176</f>
        <v>121000</v>
      </c>
      <c r="O179" s="31">
        <f aca="true" t="shared" si="60" ref="O179:W179">O172-O176</f>
        <v>-199101.79000000004</v>
      </c>
      <c r="P179" s="31">
        <f t="shared" si="60"/>
        <v>-452931.91</v>
      </c>
      <c r="Q179" s="31">
        <f>Q172-Q176</f>
        <v>-602812.8500000001</v>
      </c>
      <c r="R179" s="31">
        <f t="shared" si="60"/>
        <v>-777055.7200000001</v>
      </c>
      <c r="S179" s="31">
        <f t="shared" si="60"/>
        <v>0</v>
      </c>
      <c r="T179" s="59">
        <f t="shared" si="60"/>
        <v>-1508211.9999999998</v>
      </c>
      <c r="U179" s="31">
        <f t="shared" si="60"/>
        <v>-2000929.42</v>
      </c>
      <c r="V179" s="31">
        <f t="shared" si="60"/>
        <v>0</v>
      </c>
      <c r="W179" s="161" t="e">
        <f t="shared" si="60"/>
        <v>#DIV/0!</v>
      </c>
      <c r="X179" s="65"/>
      <c r="Y179" s="135"/>
      <c r="Z179" s="23"/>
    </row>
    <row r="180" spans="3:26" ht="49.5">
      <c r="C180" s="72" t="s">
        <v>180</v>
      </c>
      <c r="D180" s="117">
        <v>1212095</v>
      </c>
      <c r="E180" s="25">
        <f>-(E182+E179)</f>
        <v>-750015.3599999999</v>
      </c>
      <c r="F180" s="25"/>
      <c r="G180" s="56">
        <v>0</v>
      </c>
      <c r="H180" s="25">
        <v>0</v>
      </c>
      <c r="I180" s="25">
        <v>0</v>
      </c>
      <c r="J180" s="25">
        <v>1000000</v>
      </c>
      <c r="K180" s="25">
        <v>132595</v>
      </c>
      <c r="L180" s="25">
        <v>79500</v>
      </c>
      <c r="M180" s="25"/>
      <c r="N180" s="100">
        <f>SUM(G180:M180)</f>
        <v>1212095</v>
      </c>
      <c r="O180" s="25">
        <v>0</v>
      </c>
      <c r="P180" s="25">
        <v>-294316.63</v>
      </c>
      <c r="Q180" s="25">
        <v>-282110.06</v>
      </c>
      <c r="R180" s="25">
        <v>-219337.07</v>
      </c>
      <c r="S180" s="25">
        <v>-501550.45</v>
      </c>
      <c r="T180" s="25">
        <f>-T179-T182</f>
        <v>1685995.9999999998</v>
      </c>
      <c r="U180" s="25">
        <f>-(U179+U182)</f>
        <v>2200936.42</v>
      </c>
      <c r="V180" s="25"/>
      <c r="W180" s="25"/>
      <c r="X180" s="52"/>
      <c r="Y180" s="126"/>
      <c r="Z180" s="23"/>
    </row>
    <row r="181" spans="1:26" s="35" customFormat="1" ht="33">
      <c r="A181" s="71"/>
      <c r="B181" s="71"/>
      <c r="C181" s="72" t="s">
        <v>129</v>
      </c>
      <c r="D181" s="117">
        <v>0</v>
      </c>
      <c r="E181" s="50">
        <v>0</v>
      </c>
      <c r="F181" s="50"/>
      <c r="G181" s="73">
        <v>0</v>
      </c>
      <c r="H181" s="50">
        <v>0</v>
      </c>
      <c r="I181" s="50">
        <v>0</v>
      </c>
      <c r="J181" s="50">
        <v>0</v>
      </c>
      <c r="K181" s="50"/>
      <c r="L181" s="50"/>
      <c r="M181" s="50"/>
      <c r="N181" s="73">
        <v>0</v>
      </c>
      <c r="O181" s="50"/>
      <c r="P181" s="50"/>
      <c r="Q181" s="50">
        <v>0</v>
      </c>
      <c r="R181" s="50"/>
      <c r="S181" s="50">
        <v>0</v>
      </c>
      <c r="T181" s="50"/>
      <c r="U181" s="50"/>
      <c r="V181" s="50"/>
      <c r="W181" s="50"/>
      <c r="X181" s="181"/>
      <c r="Y181" s="136"/>
      <c r="Z181" s="132"/>
    </row>
    <row r="182" spans="1:26" s="35" customFormat="1" ht="33">
      <c r="A182" s="71"/>
      <c r="B182" s="71"/>
      <c r="C182" s="72" t="s">
        <v>130</v>
      </c>
      <c r="D182" s="117">
        <v>-267000</v>
      </c>
      <c r="E182" s="50">
        <v>-200007</v>
      </c>
      <c r="F182" s="50"/>
      <c r="G182" s="73">
        <v>-121000</v>
      </c>
      <c r="H182" s="50">
        <v>0</v>
      </c>
      <c r="I182" s="50">
        <v>0</v>
      </c>
      <c r="J182" s="50">
        <v>0</v>
      </c>
      <c r="K182" s="50"/>
      <c r="L182" s="50"/>
      <c r="M182" s="50"/>
      <c r="N182" s="73">
        <v>-267000</v>
      </c>
      <c r="O182" s="50">
        <v>-44446</v>
      </c>
      <c r="P182" s="50">
        <v>-66669</v>
      </c>
      <c r="Q182" s="50">
        <v>-88892</v>
      </c>
      <c r="R182" s="50">
        <v>-111115</v>
      </c>
      <c r="S182" s="50">
        <v>-133338</v>
      </c>
      <c r="T182" s="50">
        <v>-177784</v>
      </c>
      <c r="U182" s="50">
        <v>-200007</v>
      </c>
      <c r="V182" s="50"/>
      <c r="W182" s="50"/>
      <c r="X182" s="181"/>
      <c r="Y182" s="136"/>
      <c r="Z182" s="132"/>
    </row>
    <row r="183" spans="3:26" ht="16.5">
      <c r="C183" s="72" t="s">
        <v>109</v>
      </c>
      <c r="D183" s="117">
        <f>D182+D180</f>
        <v>945095</v>
      </c>
      <c r="E183" s="117">
        <f>E182+E180</f>
        <v>-950022.3599999999</v>
      </c>
      <c r="F183" s="25"/>
      <c r="G183" s="56">
        <f>SUM(G180:G182)</f>
        <v>-121000</v>
      </c>
      <c r="H183" s="25">
        <v>0</v>
      </c>
      <c r="I183" s="25">
        <f>I179-I180</f>
        <v>0</v>
      </c>
      <c r="J183" s="25">
        <v>0</v>
      </c>
      <c r="K183" s="25"/>
      <c r="L183" s="25"/>
      <c r="M183" s="25"/>
      <c r="N183" s="25">
        <f aca="true" t="shared" si="61" ref="N183:S183">SUM(N180:N182)</f>
        <v>945095</v>
      </c>
      <c r="O183" s="25">
        <f t="shared" si="61"/>
        <v>-44446</v>
      </c>
      <c r="P183" s="25">
        <f t="shared" si="61"/>
        <v>-360985.63</v>
      </c>
      <c r="Q183" s="25">
        <f t="shared" si="61"/>
        <v>-371002.06</v>
      </c>
      <c r="R183" s="25">
        <f t="shared" si="61"/>
        <v>-330452.07</v>
      </c>
      <c r="S183" s="25">
        <f t="shared" si="61"/>
        <v>-634888.45</v>
      </c>
      <c r="T183" s="25">
        <f>SUM(T180:T182)</f>
        <v>1508211.9999999998</v>
      </c>
      <c r="U183" s="25">
        <f>SUM(U180:U182)</f>
        <v>2000929.42</v>
      </c>
      <c r="V183" s="25"/>
      <c r="W183" s="25"/>
      <c r="X183" s="52"/>
      <c r="Y183" s="126"/>
      <c r="Z183" s="23"/>
    </row>
    <row r="184" spans="3:25" ht="33">
      <c r="C184" s="101" t="s">
        <v>181</v>
      </c>
      <c r="D184" s="118"/>
      <c r="E184" s="25"/>
      <c r="F184" s="25"/>
      <c r="G184" s="56">
        <v>3000000</v>
      </c>
      <c r="H184" s="32"/>
      <c r="O184" s="186">
        <f>G184+O172-O176+O182</f>
        <v>2756452.21</v>
      </c>
      <c r="P184" s="148">
        <f>G184-P180</f>
        <v>3294316.63</v>
      </c>
      <c r="Q184" s="148">
        <f>G184-Q180</f>
        <v>3282110.06</v>
      </c>
      <c r="R184" s="148">
        <f>G184+R179+R182</f>
        <v>2111829.28</v>
      </c>
      <c r="S184" s="148">
        <f>G184+S179+S182</f>
        <v>2866662</v>
      </c>
      <c r="X184" s="30"/>
      <c r="Y184" s="126"/>
    </row>
    <row r="188" spans="3:4" ht="16.5">
      <c r="C188" s="20"/>
      <c r="D188" s="119"/>
    </row>
    <row r="192" spans="3:4" ht="16.5">
      <c r="C192" s="20"/>
      <c r="D192" s="119"/>
    </row>
  </sheetData>
  <sheetProtection/>
  <mergeCells count="33">
    <mergeCell ref="B158:C158"/>
    <mergeCell ref="B163:C163"/>
    <mergeCell ref="B154:C154"/>
    <mergeCell ref="B156:C156"/>
    <mergeCell ref="B100:C100"/>
    <mergeCell ref="B104:C104"/>
    <mergeCell ref="B119:C119"/>
    <mergeCell ref="B133:C133"/>
    <mergeCell ref="B125:C125"/>
    <mergeCell ref="B160:C160"/>
    <mergeCell ref="A168:C168"/>
    <mergeCell ref="B109:C109"/>
    <mergeCell ref="B112:C112"/>
    <mergeCell ref="B167:C167"/>
    <mergeCell ref="B136:C136"/>
    <mergeCell ref="B60:C60"/>
    <mergeCell ref="B67:C67"/>
    <mergeCell ref="B123:C123"/>
    <mergeCell ref="B69:C69"/>
    <mergeCell ref="B80:C80"/>
    <mergeCell ref="B75:C75"/>
    <mergeCell ref="B107:C107"/>
    <mergeCell ref="B84:C84"/>
    <mergeCell ref="B62:C62"/>
    <mergeCell ref="B93:C93"/>
    <mergeCell ref="B46:C46"/>
    <mergeCell ref="B52:C52"/>
    <mergeCell ref="A6:C6"/>
    <mergeCell ref="A42:C42"/>
    <mergeCell ref="B44:C44"/>
    <mergeCell ref="A27:C27"/>
    <mergeCell ref="A40:C40"/>
    <mergeCell ref="A41:C41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scale="55" r:id="rId1"/>
  <headerFooter alignWithMargins="0">
    <oddHeader>&amp;L&amp;P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A49" sqref="A1:IV16384"/>
    </sheetView>
  </sheetViews>
  <sheetFormatPr defaultColWidth="13.57421875" defaultRowHeight="12.75"/>
  <cols>
    <col min="1" max="2" width="13.57421875" style="0" customWidth="1"/>
    <col min="3" max="3" width="19.00390625" style="0" customWidth="1"/>
    <col min="4" max="6" width="23.7109375" style="0" customWidth="1"/>
    <col min="7" max="7" width="18.28125" style="0" customWidth="1"/>
    <col min="8" max="8" width="37.421875" style="0" customWidth="1"/>
  </cols>
  <sheetData>
    <row r="1" spans="1:12" s="38" customFormat="1" ht="18">
      <c r="A1" s="314" t="s">
        <v>56</v>
      </c>
      <c r="B1" s="314"/>
      <c r="C1" s="314"/>
      <c r="D1" s="314"/>
      <c r="E1" s="314"/>
      <c r="F1" s="314"/>
      <c r="G1" s="314"/>
      <c r="H1" s="314"/>
      <c r="I1" s="97"/>
      <c r="J1" s="97"/>
      <c r="K1" s="97"/>
      <c r="L1" s="97"/>
    </row>
    <row r="2" spans="1:8" s="44" customFormat="1" ht="30" customHeight="1">
      <c r="A2" s="315" t="s">
        <v>291</v>
      </c>
      <c r="B2" s="315"/>
      <c r="C2" s="315"/>
      <c r="D2" s="315"/>
      <c r="E2" s="315"/>
      <c r="F2" s="315"/>
      <c r="G2" s="315"/>
      <c r="H2" s="315"/>
    </row>
    <row r="3" spans="1:8" s="44" customFormat="1" ht="30" customHeight="1" thickBot="1">
      <c r="A3" s="202"/>
      <c r="B3" s="202"/>
      <c r="C3" s="202"/>
      <c r="D3" s="202"/>
      <c r="E3" s="202"/>
      <c r="F3" s="202"/>
      <c r="G3" s="202"/>
      <c r="H3" s="202"/>
    </row>
    <row r="4" spans="1:8" s="38" customFormat="1" ht="31.5" thickBot="1">
      <c r="A4" s="207"/>
      <c r="B4" s="207"/>
      <c r="C4" s="207"/>
      <c r="D4" s="225" t="s">
        <v>298</v>
      </c>
      <c r="E4" s="225" t="s">
        <v>300</v>
      </c>
      <c r="F4" s="238" t="s">
        <v>301</v>
      </c>
      <c r="G4" s="207"/>
      <c r="H4" s="207"/>
    </row>
    <row r="5" spans="1:6" s="44" customFormat="1" ht="18.75" thickBot="1">
      <c r="A5" s="303" t="s">
        <v>57</v>
      </c>
      <c r="B5" s="304"/>
      <c r="C5" s="304"/>
      <c r="D5" s="208">
        <f>SUM(D7:D9)</f>
        <v>2649000</v>
      </c>
      <c r="E5" s="208">
        <f>SUM(E7:E9)</f>
        <v>3480396</v>
      </c>
      <c r="F5" s="239">
        <f>SUM(F6:F9)</f>
        <v>3526200</v>
      </c>
    </row>
    <row r="6" spans="1:8" s="90" customFormat="1" ht="43.5" thickBot="1">
      <c r="A6" s="301" t="s">
        <v>58</v>
      </c>
      <c r="B6" s="302"/>
      <c r="C6" s="209" t="s">
        <v>299</v>
      </c>
      <c r="D6" s="301"/>
      <c r="E6" s="305"/>
      <c r="F6" s="302"/>
      <c r="G6" s="301" t="s">
        <v>171</v>
      </c>
      <c r="H6" s="302"/>
    </row>
    <row r="7" spans="1:8" s="41" customFormat="1" ht="20.25" customHeight="1">
      <c r="A7" s="308" t="s">
        <v>59</v>
      </c>
      <c r="B7" s="309"/>
      <c r="C7" s="93" t="s">
        <v>60</v>
      </c>
      <c r="D7" s="210">
        <v>2441600</v>
      </c>
      <c r="E7" s="210">
        <f>'2018'!D173</f>
        <v>2690260</v>
      </c>
      <c r="F7" s="240">
        <f>'2018'!G173</f>
        <v>3313700</v>
      </c>
      <c r="G7" s="317" t="s">
        <v>88</v>
      </c>
      <c r="H7" s="318"/>
    </row>
    <row r="8" spans="1:8" s="41" customFormat="1" ht="27" customHeight="1">
      <c r="A8" s="319" t="s">
        <v>61</v>
      </c>
      <c r="B8" s="320"/>
      <c r="C8" s="40" t="s">
        <v>62</v>
      </c>
      <c r="D8" s="211">
        <v>149600</v>
      </c>
      <c r="E8" s="211">
        <f>'2018'!D174</f>
        <v>168900</v>
      </c>
      <c r="F8" s="241">
        <f>'2018'!G174</f>
        <v>151600</v>
      </c>
      <c r="G8" s="300" t="s">
        <v>89</v>
      </c>
      <c r="H8" s="316"/>
    </row>
    <row r="9" spans="1:8" s="41" customFormat="1" ht="30.75" customHeight="1" thickBot="1">
      <c r="A9" s="310" t="s">
        <v>172</v>
      </c>
      <c r="B9" s="311"/>
      <c r="C9" s="94" t="s">
        <v>63</v>
      </c>
      <c r="D9" s="212">
        <v>57800</v>
      </c>
      <c r="E9" s="212">
        <f>'2018'!D175</f>
        <v>621236</v>
      </c>
      <c r="F9" s="242">
        <f>'2018'!G175</f>
        <v>60900</v>
      </c>
      <c r="G9" s="299" t="s">
        <v>296</v>
      </c>
      <c r="H9" s="300"/>
    </row>
    <row r="10" spans="1:6" ht="12.75">
      <c r="A10" s="36"/>
      <c r="B10" s="36"/>
      <c r="C10" s="30"/>
      <c r="D10" s="30"/>
      <c r="E10" s="30"/>
      <c r="F10" s="37"/>
    </row>
    <row r="11" spans="1:6" ht="13.5" thickBot="1">
      <c r="A11" s="36"/>
      <c r="B11" s="36"/>
      <c r="C11" s="30"/>
      <c r="D11" s="30"/>
      <c r="E11" s="30"/>
      <c r="F11" s="37"/>
    </row>
    <row r="12" spans="1:6" ht="30.75" thickBot="1">
      <c r="A12" s="36"/>
      <c r="B12" s="36"/>
      <c r="C12" s="30"/>
      <c r="D12" s="225" t="s">
        <v>298</v>
      </c>
      <c r="E12" s="225" t="s">
        <v>300</v>
      </c>
      <c r="F12" s="238" t="s">
        <v>301</v>
      </c>
    </row>
    <row r="13" spans="1:7" s="44" customFormat="1" ht="18.75" thickBot="1">
      <c r="A13" s="303" t="s">
        <v>64</v>
      </c>
      <c r="B13" s="304"/>
      <c r="C13" s="304"/>
      <c r="D13" s="213">
        <f>SUM(D15:D16)</f>
        <v>2382000</v>
      </c>
      <c r="E13" s="213">
        <f>SUM(E15:E16)</f>
        <v>4425491</v>
      </c>
      <c r="F13" s="243">
        <f>SUM(F14:F16)</f>
        <v>3405200</v>
      </c>
      <c r="G13" s="228" t="s">
        <v>309</v>
      </c>
    </row>
    <row r="14" spans="1:6" s="41" customFormat="1" ht="43.5" thickBot="1">
      <c r="A14" s="301" t="s">
        <v>58</v>
      </c>
      <c r="B14" s="302"/>
      <c r="C14" s="209" t="s">
        <v>299</v>
      </c>
      <c r="D14" s="301"/>
      <c r="E14" s="305"/>
      <c r="F14" s="302"/>
    </row>
    <row r="15" spans="1:7" s="41" customFormat="1" ht="14.25">
      <c r="A15" s="308" t="s">
        <v>65</v>
      </c>
      <c r="B15" s="309"/>
      <c r="C15" s="93" t="s">
        <v>66</v>
      </c>
      <c r="D15" s="210">
        <v>2182000</v>
      </c>
      <c r="E15" s="210">
        <f>'2018'!D177</f>
        <v>3606491</v>
      </c>
      <c r="F15" s="240">
        <f>'2018'!G177</f>
        <v>3205200</v>
      </c>
      <c r="G15" s="43"/>
    </row>
    <row r="16" spans="1:6" s="41" customFormat="1" ht="15" thickBot="1">
      <c r="A16" s="310" t="s">
        <v>67</v>
      </c>
      <c r="B16" s="311"/>
      <c r="C16" s="94" t="s">
        <v>68</v>
      </c>
      <c r="D16" s="212">
        <v>200000</v>
      </c>
      <c r="E16" s="212">
        <f>'2018'!D178</f>
        <v>819000</v>
      </c>
      <c r="F16" s="242">
        <f>'2018'!G178</f>
        <v>200000</v>
      </c>
    </row>
    <row r="17" spans="1:6" s="41" customFormat="1" ht="14.25">
      <c r="A17" s="205"/>
      <c r="B17" s="205"/>
      <c r="C17" s="206"/>
      <c r="D17" s="206"/>
      <c r="E17" s="206"/>
      <c r="F17" s="76"/>
    </row>
    <row r="18" spans="1:6" s="41" customFormat="1" ht="15" thickBot="1">
      <c r="A18" s="205"/>
      <c r="B18" s="205"/>
      <c r="C18" s="206"/>
      <c r="D18" s="206"/>
      <c r="E18" s="206"/>
      <c r="F18" s="76"/>
    </row>
    <row r="19" spans="4:6" ht="30.75" thickBot="1">
      <c r="D19" s="225" t="s">
        <v>298</v>
      </c>
      <c r="E19" s="225" t="s">
        <v>300</v>
      </c>
      <c r="F19" s="238" t="s">
        <v>301</v>
      </c>
    </row>
    <row r="20" spans="1:6" s="44" customFormat="1" ht="39" customHeight="1">
      <c r="A20" s="312" t="s">
        <v>140</v>
      </c>
      <c r="B20" s="313"/>
      <c r="C20" s="313"/>
      <c r="D20" s="98">
        <f>-SUM(D21:D23)</f>
        <v>267000</v>
      </c>
      <c r="E20" s="98">
        <f>-SUM(E21:E23)</f>
        <v>-945095</v>
      </c>
      <c r="F20" s="244">
        <f>F5-F13</f>
        <v>121000</v>
      </c>
    </row>
    <row r="21" spans="1:6" s="44" customFormat="1" ht="18">
      <c r="A21" s="306" t="s">
        <v>132</v>
      </c>
      <c r="B21" s="307"/>
      <c r="C21" s="307"/>
      <c r="D21" s="204">
        <v>0</v>
      </c>
      <c r="E21" s="214">
        <f>'2018'!D181</f>
        <v>0</v>
      </c>
      <c r="F21" s="245">
        <f>'2018'!G181</f>
        <v>0</v>
      </c>
    </row>
    <row r="22" spans="1:6" s="44" customFormat="1" ht="32.25" customHeight="1">
      <c r="A22" s="306" t="s">
        <v>131</v>
      </c>
      <c r="B22" s="307"/>
      <c r="C22" s="307"/>
      <c r="D22" s="252">
        <v>-267000</v>
      </c>
      <c r="E22" s="214">
        <f>'2018'!D182</f>
        <v>-267000</v>
      </c>
      <c r="F22" s="245">
        <f>'2018'!G182</f>
        <v>-121000</v>
      </c>
    </row>
    <row r="23" spans="1:7" ht="16.5" thickBot="1">
      <c r="A23" s="294" t="s">
        <v>108</v>
      </c>
      <c r="B23" s="295"/>
      <c r="C23" s="295"/>
      <c r="D23" s="215"/>
      <c r="E23" s="215">
        <f>'2018'!D180</f>
        <v>1212095</v>
      </c>
      <c r="F23" s="246">
        <f>F20+F22</f>
        <v>0</v>
      </c>
      <c r="G23" s="96"/>
    </row>
    <row r="24" spans="1:7" ht="15.75">
      <c r="A24" s="216"/>
      <c r="B24" s="216"/>
      <c r="C24" s="216"/>
      <c r="D24" s="216"/>
      <c r="E24" s="217"/>
      <c r="F24" s="218"/>
      <c r="G24" s="96"/>
    </row>
    <row r="25" spans="1:7" ht="15.75">
      <c r="A25" s="216"/>
      <c r="B25" s="216"/>
      <c r="C25" s="216"/>
      <c r="D25" s="216"/>
      <c r="E25" s="217"/>
      <c r="F25" s="218"/>
      <c r="G25" s="96"/>
    </row>
    <row r="26" spans="1:7" s="41" customFormat="1" ht="15">
      <c r="A26" s="219"/>
      <c r="B26" s="219"/>
      <c r="C26" s="219"/>
      <c r="D26" s="219"/>
      <c r="E26" s="219"/>
      <c r="F26" s="219"/>
      <c r="G26" s="43"/>
    </row>
    <row r="27" spans="1:7" s="41" customFormat="1" ht="15">
      <c r="A27" s="283" t="s">
        <v>302</v>
      </c>
      <c r="B27" s="283"/>
      <c r="C27" s="283"/>
      <c r="D27" s="221"/>
      <c r="E27" s="76"/>
      <c r="F27" s="76"/>
      <c r="G27" s="76"/>
    </row>
    <row r="28" spans="1:7" s="41" customFormat="1" ht="30.75" customHeight="1" thickBot="1">
      <c r="A28" s="321" t="s">
        <v>58</v>
      </c>
      <c r="B28" s="321"/>
      <c r="C28" s="321"/>
      <c r="D28" s="201"/>
      <c r="E28" s="220"/>
      <c r="F28" s="220"/>
      <c r="G28" s="220"/>
    </row>
    <row r="29" spans="1:8" s="90" customFormat="1" ht="30.75" thickBot="1">
      <c r="A29" s="88" t="s">
        <v>103</v>
      </c>
      <c r="B29" s="296" t="s">
        <v>104</v>
      </c>
      <c r="C29" s="297"/>
      <c r="D29" s="88" t="s">
        <v>169</v>
      </c>
      <c r="E29" s="225" t="s">
        <v>298</v>
      </c>
      <c r="F29" s="225" t="s">
        <v>300</v>
      </c>
      <c r="G29" s="238" t="s">
        <v>301</v>
      </c>
      <c r="H29" s="89" t="s">
        <v>168</v>
      </c>
    </row>
    <row r="30" spans="1:8" s="41" customFormat="1" ht="33" customHeight="1">
      <c r="A30" s="91">
        <f>'2018'!A44</f>
        <v>1039</v>
      </c>
      <c r="B30" s="298" t="str">
        <f>'2018'!B44:C44</f>
        <v>Ostatní záležitosti lesního hospodářství </v>
      </c>
      <c r="C30" s="298"/>
      <c r="D30" s="92" t="s">
        <v>122</v>
      </c>
      <c r="E30" s="253">
        <v>8000</v>
      </c>
      <c r="F30" s="231">
        <f>'2018'!D44</f>
        <v>8000</v>
      </c>
      <c r="G30" s="247">
        <f>'2018'!G44</f>
        <v>10000</v>
      </c>
      <c r="H30" s="42" t="s">
        <v>170</v>
      </c>
    </row>
    <row r="31" spans="1:8" s="41" customFormat="1" ht="29.25">
      <c r="A31" s="86">
        <f>'2018'!A46</f>
        <v>1099</v>
      </c>
      <c r="B31" s="284" t="str">
        <f>'2018'!B44:C44</f>
        <v>Ostatní záležitosti lesního hospodářství </v>
      </c>
      <c r="C31" s="285"/>
      <c r="D31" s="92" t="s">
        <v>122</v>
      </c>
      <c r="E31" s="254">
        <v>5000</v>
      </c>
      <c r="F31" s="232">
        <f>'2018'!E46</f>
        <v>10000</v>
      </c>
      <c r="G31" s="247">
        <f>'2018'!G46</f>
        <v>0</v>
      </c>
      <c r="H31" s="51" t="s">
        <v>303</v>
      </c>
    </row>
    <row r="32" spans="1:8" s="41" customFormat="1" ht="29.25">
      <c r="A32" s="87">
        <f>'2018'!A52</f>
        <v>2141</v>
      </c>
      <c r="B32" s="289" t="str">
        <f>'2018'!B52:C52</f>
        <v>Vnitřní obchod </v>
      </c>
      <c r="C32" s="289"/>
      <c r="D32" s="40" t="s">
        <v>122</v>
      </c>
      <c r="E32" s="255">
        <v>136000</v>
      </c>
      <c r="F32" s="233">
        <f>'2018'!D52</f>
        <v>148000</v>
      </c>
      <c r="G32" s="247">
        <f>'2018'!G52</f>
        <v>140000</v>
      </c>
      <c r="H32" s="42" t="s">
        <v>134</v>
      </c>
    </row>
    <row r="33" spans="1:8" s="41" customFormat="1" ht="31.5" customHeight="1">
      <c r="A33" s="87">
        <f>'2018'!A60</f>
        <v>2119</v>
      </c>
      <c r="B33" s="286" t="str">
        <f>'2018'!B60:C60</f>
        <v>Ostatní záležitosti pozemních komunikací</v>
      </c>
      <c r="C33" s="286"/>
      <c r="D33" s="40" t="s">
        <v>122</v>
      </c>
      <c r="E33" s="256">
        <v>15000</v>
      </c>
      <c r="F33" s="234">
        <f>SUM('2018'!D53:D57)</f>
        <v>846000</v>
      </c>
      <c r="G33" s="247">
        <f>'2018'!G60-'2018'!G58-'2018'!G59</f>
        <v>25000</v>
      </c>
      <c r="H33" s="40" t="s">
        <v>85</v>
      </c>
    </row>
    <row r="34" spans="1:8" s="41" customFormat="1" ht="31.5" customHeight="1">
      <c r="A34" s="87">
        <v>2119</v>
      </c>
      <c r="B34" s="286" t="s">
        <v>91</v>
      </c>
      <c r="C34" s="286"/>
      <c r="D34" s="40" t="s">
        <v>166</v>
      </c>
      <c r="E34" s="256">
        <v>200000</v>
      </c>
      <c r="F34" s="234">
        <f>SUM('2018'!D58:D59)</f>
        <v>205000</v>
      </c>
      <c r="G34" s="247">
        <f>'2018'!G58+'2018'!G59</f>
        <v>200000</v>
      </c>
      <c r="H34" s="42" t="str">
        <f>'2018'!Y58</f>
        <v>akce realizovaná PF  doplaceno připojeni na komunikaci </v>
      </c>
    </row>
    <row r="35" spans="1:8" s="41" customFormat="1" ht="15">
      <c r="A35" s="87">
        <f>'2018'!A61</f>
        <v>2321</v>
      </c>
      <c r="B35" s="286" t="str">
        <f>'2018'!B62:C62</f>
        <v>Odvádění a čištění odpadních vod</v>
      </c>
      <c r="C35" s="286"/>
      <c r="D35" s="40" t="s">
        <v>122</v>
      </c>
      <c r="E35" s="256">
        <v>5000</v>
      </c>
      <c r="F35" s="234">
        <f>'2018'!D62</f>
        <v>5000</v>
      </c>
      <c r="G35" s="247">
        <f>'2018'!G62</f>
        <v>0</v>
      </c>
      <c r="H35" s="40" t="s">
        <v>164</v>
      </c>
    </row>
    <row r="36" spans="1:8" s="41" customFormat="1" ht="14.25" customHeight="1">
      <c r="A36" s="87">
        <f>'2018'!A67</f>
        <v>3314</v>
      </c>
      <c r="B36" s="289" t="str">
        <f>'2018'!B67:C67</f>
        <v>Činnosti knihovnické </v>
      </c>
      <c r="C36" s="289"/>
      <c r="D36" s="40" t="s">
        <v>122</v>
      </c>
      <c r="E36" s="255">
        <v>19500</v>
      </c>
      <c r="F36" s="233">
        <f>'2018'!D67</f>
        <v>19500</v>
      </c>
      <c r="G36" s="247">
        <f>'2018'!G67</f>
        <v>19000</v>
      </c>
      <c r="H36" s="40" t="s">
        <v>135</v>
      </c>
    </row>
    <row r="37" spans="1:8" s="41" customFormat="1" ht="15">
      <c r="A37" s="87">
        <f>'2018'!A69</f>
        <v>3341</v>
      </c>
      <c r="B37" s="292" t="str">
        <f>'2018'!B69:C69</f>
        <v>Rozhlas a televize - místní rozhlas </v>
      </c>
      <c r="C37" s="293"/>
      <c r="D37" s="40" t="s">
        <v>122</v>
      </c>
      <c r="E37" s="257">
        <v>5000</v>
      </c>
      <c r="F37" s="235">
        <f>'2018'!D69</f>
        <v>5000</v>
      </c>
      <c r="G37" s="247">
        <f>'2018'!G69</f>
        <v>5000</v>
      </c>
      <c r="H37" s="42" t="s">
        <v>175</v>
      </c>
    </row>
    <row r="38" spans="1:8" s="41" customFormat="1" ht="43.5">
      <c r="A38" s="87">
        <f>'2018'!A75</f>
        <v>3399</v>
      </c>
      <c r="B38" s="286" t="str">
        <f>'2018'!B75:C75</f>
        <v>Ostatní záležitosti kultury aj. </v>
      </c>
      <c r="C38" s="286"/>
      <c r="D38" s="40" t="s">
        <v>122</v>
      </c>
      <c r="E38" s="256">
        <v>57000</v>
      </c>
      <c r="F38" s="234">
        <f>'2018'!D75</f>
        <v>57000</v>
      </c>
      <c r="G38" s="248">
        <f>'2018'!G75</f>
        <v>51000</v>
      </c>
      <c r="H38" s="42" t="s">
        <v>133</v>
      </c>
    </row>
    <row r="39" spans="1:8" s="41" customFormat="1" ht="15">
      <c r="A39" s="87">
        <f>'2018'!A80</f>
        <v>3412</v>
      </c>
      <c r="B39" s="286" t="str">
        <f>'2018'!B80:C80</f>
        <v>Sportovní zařízení v majetku obce </v>
      </c>
      <c r="C39" s="286"/>
      <c r="D39" s="40" t="s">
        <v>122</v>
      </c>
      <c r="E39" s="256">
        <v>65000</v>
      </c>
      <c r="F39" s="234">
        <f>'2018'!D80</f>
        <v>65000</v>
      </c>
      <c r="G39" s="247">
        <f>'2018'!G80</f>
        <v>60000</v>
      </c>
      <c r="H39" s="40" t="s">
        <v>125</v>
      </c>
    </row>
    <row r="40" spans="1:8" s="41" customFormat="1" ht="15">
      <c r="A40" s="87">
        <f>'2018'!A81</f>
        <v>3419</v>
      </c>
      <c r="B40" s="286" t="str">
        <f>'2018'!B84:C84</f>
        <v>Ostatní tělovýchovná činnost</v>
      </c>
      <c r="C40" s="286"/>
      <c r="D40" s="40" t="s">
        <v>122</v>
      </c>
      <c r="E40" s="256">
        <v>16000</v>
      </c>
      <c r="F40" s="234">
        <f>SUM('2018'!D81:D82)</f>
        <v>16000</v>
      </c>
      <c r="G40" s="249">
        <f>'2018'!G84</f>
        <v>6000</v>
      </c>
      <c r="H40" s="40" t="s">
        <v>165</v>
      </c>
    </row>
    <row r="41" spans="1:8" s="41" customFormat="1" ht="15">
      <c r="A41" s="229">
        <f>'2018'!A84</f>
        <v>3419</v>
      </c>
      <c r="B41" s="286" t="str">
        <f>'2018'!B84:C84</f>
        <v>Ostatní tělovýchovná činnost</v>
      </c>
      <c r="C41" s="286"/>
      <c r="D41" s="40" t="s">
        <v>166</v>
      </c>
      <c r="E41" s="258">
        <v>0</v>
      </c>
      <c r="F41" s="236">
        <f>'2018'!D83</f>
        <v>318000</v>
      </c>
      <c r="G41" s="249"/>
      <c r="H41" s="40" t="s">
        <v>304</v>
      </c>
    </row>
    <row r="42" spans="1:8" s="41" customFormat="1" ht="15">
      <c r="A42" s="87">
        <f>'2018'!A93</f>
        <v>3613</v>
      </c>
      <c r="B42" s="292" t="str">
        <f>'2018'!B93:C93</f>
        <v>Nebytové prostory</v>
      </c>
      <c r="C42" s="293"/>
      <c r="D42" s="40" t="s">
        <v>122</v>
      </c>
      <c r="E42" s="257">
        <v>118000</v>
      </c>
      <c r="F42" s="235">
        <f>'2018'!D93</f>
        <v>370500</v>
      </c>
      <c r="G42" s="247">
        <f>'2018'!G93</f>
        <v>530000</v>
      </c>
      <c r="H42" s="40" t="s">
        <v>126</v>
      </c>
    </row>
    <row r="43" spans="1:8" s="41" customFormat="1" ht="15">
      <c r="A43" s="87">
        <f>'2018'!A100</f>
        <v>3631</v>
      </c>
      <c r="B43" s="289" t="str">
        <f>'2018'!B100:C100</f>
        <v>Veřejné osvětlení </v>
      </c>
      <c r="C43" s="289"/>
      <c r="D43" s="40" t="s">
        <v>122</v>
      </c>
      <c r="E43" s="255">
        <v>75000</v>
      </c>
      <c r="F43" s="233">
        <f>'2018'!D100</f>
        <v>97000</v>
      </c>
      <c r="G43" s="247">
        <f>'2018'!G100</f>
        <v>36000</v>
      </c>
      <c r="H43" s="40" t="s">
        <v>176</v>
      </c>
    </row>
    <row r="44" spans="1:8" s="41" customFormat="1" ht="29.25">
      <c r="A44" s="87">
        <f>'2018'!A104</f>
        <v>3632</v>
      </c>
      <c r="B44" s="289" t="str">
        <f>'2018'!B104:C104</f>
        <v>Pohřebnictví </v>
      </c>
      <c r="C44" s="289"/>
      <c r="D44" s="40" t="s">
        <v>122</v>
      </c>
      <c r="E44" s="255">
        <v>33000</v>
      </c>
      <c r="F44" s="233">
        <f>'2018'!D104</f>
        <v>33000</v>
      </c>
      <c r="G44" s="250">
        <f>'2018'!G104</f>
        <v>23000</v>
      </c>
      <c r="H44" s="42" t="s">
        <v>141</v>
      </c>
    </row>
    <row r="45" spans="1:8" s="41" customFormat="1" ht="29.25">
      <c r="A45" s="87">
        <f>'2018'!A107</f>
        <v>3639</v>
      </c>
      <c r="B45" s="287" t="str">
        <f>'2018'!B107</f>
        <v>Komunální služby a územní rozvoj</v>
      </c>
      <c r="C45" s="288"/>
      <c r="D45" s="40" t="s">
        <v>122</v>
      </c>
      <c r="E45" s="259">
        <v>4500</v>
      </c>
      <c r="F45" s="237">
        <f>'2018'!D105</f>
        <v>4500</v>
      </c>
      <c r="G45" s="250">
        <f>'2018'!G107</f>
        <v>4500</v>
      </c>
      <c r="H45" s="42" t="s">
        <v>177</v>
      </c>
    </row>
    <row r="46" spans="1:8" s="41" customFormat="1" ht="33.75" customHeight="1">
      <c r="A46" s="87">
        <v>3639</v>
      </c>
      <c r="B46" s="287" t="str">
        <f>'2018'!B107:C107</f>
        <v>Komunální služby a územní rozvoj</v>
      </c>
      <c r="C46" s="288"/>
      <c r="D46" s="40" t="s">
        <v>166</v>
      </c>
      <c r="E46" s="259">
        <v>0</v>
      </c>
      <c r="F46" s="237">
        <f>'2018'!D106</f>
        <v>496000</v>
      </c>
      <c r="G46" s="250">
        <v>0</v>
      </c>
      <c r="H46" s="42" t="s">
        <v>305</v>
      </c>
    </row>
    <row r="47" spans="1:8" s="41" customFormat="1" ht="31.5" customHeight="1">
      <c r="A47" s="87">
        <f>'2018'!A109</f>
        <v>3722</v>
      </c>
      <c r="B47" s="289" t="str">
        <f>'2018'!B109:C109</f>
        <v>Sběr a svoz kom.odpadů </v>
      </c>
      <c r="C47" s="289"/>
      <c r="D47" s="40" t="s">
        <v>122</v>
      </c>
      <c r="E47" s="255">
        <v>220000</v>
      </c>
      <c r="F47" s="233">
        <f>'2018'!D109</f>
        <v>220000</v>
      </c>
      <c r="G47" s="247">
        <f>'2018'!G109</f>
        <v>220000</v>
      </c>
      <c r="H47" s="42" t="s">
        <v>86</v>
      </c>
    </row>
    <row r="48" spans="1:8" s="41" customFormat="1" ht="28.5" customHeight="1">
      <c r="A48" s="87">
        <f>'2018'!A112</f>
        <v>3723</v>
      </c>
      <c r="B48" s="287" t="str">
        <f>'2018'!B112:C112</f>
        <v>Sběr a svoz ostatních odpadů </v>
      </c>
      <c r="C48" s="288"/>
      <c r="D48" s="40" t="s">
        <v>122</v>
      </c>
      <c r="E48" s="255">
        <v>42000</v>
      </c>
      <c r="F48" s="233">
        <f>'2018'!D112</f>
        <v>42000</v>
      </c>
      <c r="G48" s="247">
        <f>'2018'!G112</f>
        <v>22000</v>
      </c>
      <c r="H48" s="40" t="s">
        <v>81</v>
      </c>
    </row>
    <row r="49" spans="1:8" s="41" customFormat="1" ht="28.5" customHeight="1">
      <c r="A49" s="87">
        <f>'2018'!A119</f>
        <v>3745</v>
      </c>
      <c r="B49" s="292" t="str">
        <f>'2018'!B119:C119</f>
        <v>Péče o vzhled obcí a veř.zeleň </v>
      </c>
      <c r="C49" s="293"/>
      <c r="D49" s="40" t="s">
        <v>122</v>
      </c>
      <c r="E49" s="255">
        <v>168000</v>
      </c>
      <c r="F49" s="233">
        <f>'2018'!D119</f>
        <v>185680</v>
      </c>
      <c r="G49" s="247">
        <f>'2018'!G119</f>
        <v>188000</v>
      </c>
      <c r="H49" s="40" t="s">
        <v>87</v>
      </c>
    </row>
    <row r="50" spans="1:8" s="41" customFormat="1" ht="28.5" customHeight="1">
      <c r="A50" s="87">
        <f>'2018'!A120</f>
        <v>3759</v>
      </c>
      <c r="B50" s="292" t="str">
        <f>'2018'!B123:C123</f>
        <v>Ostatní činnosti k omezení hluku a vibrací</v>
      </c>
      <c r="C50" s="293"/>
      <c r="D50" s="40" t="s">
        <v>122</v>
      </c>
      <c r="E50" s="257">
        <v>16000</v>
      </c>
      <c r="F50" s="235">
        <f>'2018'!D123</f>
        <v>16000</v>
      </c>
      <c r="G50" s="247">
        <f>'2018'!G123</f>
        <v>10000</v>
      </c>
      <c r="H50" s="42" t="s">
        <v>297</v>
      </c>
    </row>
    <row r="51" spans="1:8" s="41" customFormat="1" ht="30" customHeight="1">
      <c r="A51" s="87">
        <f>'2018'!A124</f>
        <v>5274</v>
      </c>
      <c r="B51" s="287" t="str">
        <f>'2018'!B125:C125</f>
        <v>Podpora krizového řízení a nouzového plánování</v>
      </c>
      <c r="C51" s="288"/>
      <c r="D51" s="40" t="s">
        <v>122</v>
      </c>
      <c r="E51" s="258">
        <v>20000</v>
      </c>
      <c r="F51" s="236">
        <f>'2018'!D125</f>
        <v>20000</v>
      </c>
      <c r="G51" s="247">
        <f>'2018'!G125</f>
        <v>20000</v>
      </c>
      <c r="H51" s="42" t="s">
        <v>159</v>
      </c>
    </row>
    <row r="52" spans="1:8" s="41" customFormat="1" ht="15">
      <c r="A52" s="87">
        <f>'2018'!A133</f>
        <v>5512</v>
      </c>
      <c r="B52" s="286" t="str">
        <f>'2018'!B133:C133</f>
        <v>Požární ochrana</v>
      </c>
      <c r="C52" s="286"/>
      <c r="D52" s="40" t="s">
        <v>122</v>
      </c>
      <c r="E52" s="256">
        <v>60000</v>
      </c>
      <c r="F52" s="234">
        <f>'2018'!D133</f>
        <v>85000</v>
      </c>
      <c r="G52" s="247">
        <f>'2018'!G133</f>
        <v>43000</v>
      </c>
      <c r="H52" s="40" t="s">
        <v>167</v>
      </c>
    </row>
    <row r="53" spans="1:8" s="41" customFormat="1" ht="15">
      <c r="A53" s="87">
        <f>'2018'!A136</f>
        <v>6112</v>
      </c>
      <c r="B53" s="286" t="str">
        <f>'2018'!B136:C136</f>
        <v>Zastupitelstvo obcí </v>
      </c>
      <c r="C53" s="286"/>
      <c r="D53" s="40" t="s">
        <v>122</v>
      </c>
      <c r="E53" s="256">
        <v>584000</v>
      </c>
      <c r="F53" s="234">
        <f>'2018'!D136</f>
        <v>584000</v>
      </c>
      <c r="G53" s="247">
        <f>'2018'!G136</f>
        <v>639000</v>
      </c>
      <c r="H53" s="40" t="s">
        <v>137</v>
      </c>
    </row>
    <row r="54" spans="1:8" s="41" customFormat="1" ht="15">
      <c r="A54" s="87">
        <f>'2018'!A154</f>
        <v>6171</v>
      </c>
      <c r="B54" s="286" t="str">
        <f>'2018'!B154:C154</f>
        <v>Činnost místní správy</v>
      </c>
      <c r="C54" s="286"/>
      <c r="D54" s="40" t="s">
        <v>122</v>
      </c>
      <c r="E54" s="256">
        <v>414900</v>
      </c>
      <c r="F54" s="234">
        <f>'2018'!D154</f>
        <v>461900</v>
      </c>
      <c r="G54" s="247">
        <f>'2018'!G154</f>
        <v>429400</v>
      </c>
      <c r="H54" s="42" t="s">
        <v>138</v>
      </c>
    </row>
    <row r="55" spans="1:8" s="41" customFormat="1" ht="29.25" customHeight="1">
      <c r="A55" s="87">
        <f>'2018'!A156</f>
        <v>6310</v>
      </c>
      <c r="B55" s="286" t="str">
        <f>'2018'!B156:C156</f>
        <v>Obecné příjmy a výdaje z finančních operací</v>
      </c>
      <c r="C55" s="286"/>
      <c r="D55" s="40" t="s">
        <v>122</v>
      </c>
      <c r="E55" s="256">
        <v>8000</v>
      </c>
      <c r="F55" s="234">
        <f>'2018'!D156</f>
        <v>8000</v>
      </c>
      <c r="G55" s="247">
        <f>'2018'!G156</f>
        <v>8000</v>
      </c>
      <c r="H55" s="40" t="s">
        <v>178</v>
      </c>
    </row>
    <row r="56" spans="1:8" s="41" customFormat="1" ht="15">
      <c r="A56" s="87">
        <f>'2018'!A158</f>
        <v>6320</v>
      </c>
      <c r="B56" s="286" t="str">
        <f>'2018'!B158:C158</f>
        <v>Pojištění funkčně nespecifikované</v>
      </c>
      <c r="C56" s="286"/>
      <c r="D56" s="40" t="s">
        <v>122</v>
      </c>
      <c r="E56" s="256">
        <v>13000</v>
      </c>
      <c r="F56" s="234">
        <f>'2018'!D158</f>
        <v>13000</v>
      </c>
      <c r="G56" s="247">
        <f>'2018'!G158</f>
        <v>13000</v>
      </c>
      <c r="H56" s="40" t="s">
        <v>69</v>
      </c>
    </row>
    <row r="57" spans="1:8" s="41" customFormat="1" ht="15">
      <c r="A57" s="87">
        <f>'2018'!A160</f>
        <v>6399</v>
      </c>
      <c r="B57" s="287" t="str">
        <f>'2018'!B160:C160</f>
        <v>Ostatní finanční operace</v>
      </c>
      <c r="C57" s="288"/>
      <c r="D57" s="40" t="s">
        <v>122</v>
      </c>
      <c r="E57" s="256">
        <v>0</v>
      </c>
      <c r="F57" s="234">
        <f>'2018'!D160</f>
        <v>31160</v>
      </c>
      <c r="G57" s="247"/>
      <c r="H57" s="40" t="s">
        <v>307</v>
      </c>
    </row>
    <row r="58" spans="1:8" s="41" customFormat="1" ht="15">
      <c r="A58" s="87">
        <f>'2018'!A163</f>
        <v>6402</v>
      </c>
      <c r="B58" s="287" t="str">
        <f>'2018'!B163:C163</f>
        <v>Finanční vypořádání minulých let </v>
      </c>
      <c r="C58" s="288"/>
      <c r="D58" s="40" t="s">
        <v>122</v>
      </c>
      <c r="E58" s="256">
        <v>0</v>
      </c>
      <c r="F58" s="234">
        <f>'2018'!D163</f>
        <v>20651</v>
      </c>
      <c r="G58" s="247"/>
      <c r="H58" s="40" t="s">
        <v>306</v>
      </c>
    </row>
    <row r="59" spans="1:8" s="41" customFormat="1" ht="29.25">
      <c r="A59" s="87">
        <f>'2018'!A167</f>
        <v>6409</v>
      </c>
      <c r="B59" s="286" t="str">
        <f>'2018'!B167:C167</f>
        <v>Ostatní činnosti</v>
      </c>
      <c r="C59" s="286"/>
      <c r="D59" s="40" t="s">
        <v>122</v>
      </c>
      <c r="E59" s="256">
        <v>7600</v>
      </c>
      <c r="F59" s="234">
        <v>7600</v>
      </c>
      <c r="G59" s="247">
        <f>'2018'!G167</f>
        <v>7680</v>
      </c>
      <c r="H59" s="42" t="s">
        <v>127</v>
      </c>
    </row>
    <row r="60" spans="1:8" s="41" customFormat="1" ht="29.25">
      <c r="A60" s="87">
        <v>6409</v>
      </c>
      <c r="B60" s="287" t="str">
        <f>'2018'!B167:C167</f>
        <v>Ostatní činnosti</v>
      </c>
      <c r="C60" s="288"/>
      <c r="D60" s="40" t="s">
        <v>166</v>
      </c>
      <c r="E60" s="256"/>
      <c r="F60" s="234">
        <v>27000</v>
      </c>
      <c r="G60" s="247"/>
      <c r="H60" s="260" t="s">
        <v>308</v>
      </c>
    </row>
    <row r="61" spans="1:8" s="41" customFormat="1" ht="15">
      <c r="A61" s="87">
        <v>6409</v>
      </c>
      <c r="B61" s="286" t="s">
        <v>70</v>
      </c>
      <c r="C61" s="286"/>
      <c r="D61" s="203" t="s">
        <v>122</v>
      </c>
      <c r="E61" s="255">
        <v>66500</v>
      </c>
      <c r="F61" s="233">
        <f>'2018'!D168</f>
        <v>0</v>
      </c>
      <c r="G61" s="247">
        <f>'2018'!G168</f>
        <v>695620</v>
      </c>
      <c r="H61" s="226" t="s">
        <v>292</v>
      </c>
    </row>
    <row r="62" spans="1:8" s="228" customFormat="1" ht="15">
      <c r="A62" s="283" t="s">
        <v>37</v>
      </c>
      <c r="B62" s="283"/>
      <c r="C62" s="283"/>
      <c r="D62" s="222"/>
      <c r="E62" s="39">
        <f>SUM(E30:E61)</f>
        <v>2382000</v>
      </c>
      <c r="F62" s="39">
        <f>SUM(F30:F61)</f>
        <v>4425491</v>
      </c>
      <c r="G62" s="251">
        <f>SUM(G30:G61)</f>
        <v>3405200</v>
      </c>
      <c r="H62" s="227"/>
    </row>
    <row r="63" spans="1:8" s="41" customFormat="1" ht="15">
      <c r="A63" s="222"/>
      <c r="B63" s="223"/>
      <c r="C63" s="223"/>
      <c r="D63" s="206"/>
      <c r="E63" s="223"/>
      <c r="F63" s="230"/>
      <c r="G63" s="76"/>
      <c r="H63" s="224"/>
    </row>
    <row r="64" spans="1:8" s="41" customFormat="1" ht="15">
      <c r="A64" s="222" t="s">
        <v>310</v>
      </c>
      <c r="B64" s="223"/>
      <c r="C64" s="223"/>
      <c r="D64" s="206"/>
      <c r="E64" s="223"/>
      <c r="F64" s="230"/>
      <c r="G64" s="76"/>
      <c r="H64" s="224"/>
    </row>
    <row r="65" ht="12.75">
      <c r="G65" s="96"/>
    </row>
    <row r="66" spans="1:5" s="27" customFormat="1" ht="12.75">
      <c r="A66" s="290" t="s">
        <v>73</v>
      </c>
      <c r="B66" s="290"/>
      <c r="C66" s="290"/>
      <c r="D66" s="199"/>
      <c r="E66" s="199"/>
    </row>
    <row r="67" spans="3:6" s="27" customFormat="1" ht="12.75">
      <c r="C67" s="45" t="s">
        <v>71</v>
      </c>
      <c r="D67" s="45"/>
      <c r="E67" s="45"/>
      <c r="F67" s="130">
        <v>43059</v>
      </c>
    </row>
    <row r="68" spans="3:6" s="27" customFormat="1" ht="12.75">
      <c r="C68" s="45" t="s">
        <v>72</v>
      </c>
      <c r="D68" s="45"/>
      <c r="E68" s="45"/>
      <c r="F68" s="130">
        <v>43075</v>
      </c>
    </row>
    <row r="69" s="27" customFormat="1" ht="12.75"/>
    <row r="70" spans="1:5" s="27" customFormat="1" ht="12.75">
      <c r="A70" s="291" t="s">
        <v>74</v>
      </c>
      <c r="B70" s="291"/>
      <c r="C70" s="291"/>
      <c r="D70" s="200"/>
      <c r="E70" s="200"/>
    </row>
    <row r="71" spans="3:6" s="27" customFormat="1" ht="12.75">
      <c r="C71" s="45" t="s">
        <v>71</v>
      </c>
      <c r="D71" s="45"/>
      <c r="E71" s="45"/>
      <c r="F71" s="130">
        <v>43059</v>
      </c>
    </row>
    <row r="72" spans="3:6" s="27" customFormat="1" ht="12.75">
      <c r="C72" s="45" t="s">
        <v>72</v>
      </c>
      <c r="D72" s="45"/>
      <c r="E72" s="45"/>
      <c r="F72" s="130">
        <f>F68</f>
        <v>43075</v>
      </c>
    </row>
  </sheetData>
  <sheetProtection/>
  <mergeCells count="59">
    <mergeCell ref="A5:C5"/>
    <mergeCell ref="A7:B7"/>
    <mergeCell ref="A8:B8"/>
    <mergeCell ref="B60:C60"/>
    <mergeCell ref="B55:C55"/>
    <mergeCell ref="B53:C53"/>
    <mergeCell ref="B50:C50"/>
    <mergeCell ref="A22:C22"/>
    <mergeCell ref="A27:C27"/>
    <mergeCell ref="A28:C28"/>
    <mergeCell ref="A1:H1"/>
    <mergeCell ref="A2:H2"/>
    <mergeCell ref="G6:H6"/>
    <mergeCell ref="B51:C51"/>
    <mergeCell ref="G8:H8"/>
    <mergeCell ref="B43:C43"/>
    <mergeCell ref="B38:C38"/>
    <mergeCell ref="A9:B9"/>
    <mergeCell ref="A6:B6"/>
    <mergeCell ref="G7:H7"/>
    <mergeCell ref="G9:H9"/>
    <mergeCell ref="A14:B14"/>
    <mergeCell ref="A13:C13"/>
    <mergeCell ref="D6:F6"/>
    <mergeCell ref="D14:F14"/>
    <mergeCell ref="A21:C21"/>
    <mergeCell ref="A15:B15"/>
    <mergeCell ref="A16:B16"/>
    <mergeCell ref="A20:C20"/>
    <mergeCell ref="A23:C23"/>
    <mergeCell ref="B29:C29"/>
    <mergeCell ref="B37:C37"/>
    <mergeCell ref="B30:C30"/>
    <mergeCell ref="B44:C44"/>
    <mergeCell ref="B39:C39"/>
    <mergeCell ref="B35:C35"/>
    <mergeCell ref="B40:C40"/>
    <mergeCell ref="B32:C32"/>
    <mergeCell ref="B34:C34"/>
    <mergeCell ref="A66:C66"/>
    <mergeCell ref="A70:C70"/>
    <mergeCell ref="B33:C33"/>
    <mergeCell ref="B36:C36"/>
    <mergeCell ref="B61:C61"/>
    <mergeCell ref="B52:C52"/>
    <mergeCell ref="B49:C49"/>
    <mergeCell ref="B42:C42"/>
    <mergeCell ref="B45:C45"/>
    <mergeCell ref="B56:C56"/>
    <mergeCell ref="A62:C62"/>
    <mergeCell ref="B31:C31"/>
    <mergeCell ref="B41:C41"/>
    <mergeCell ref="B46:C46"/>
    <mergeCell ref="B57:C57"/>
    <mergeCell ref="B58:C58"/>
    <mergeCell ref="B59:C59"/>
    <mergeCell ref="B47:C47"/>
    <mergeCell ref="B48:C48"/>
    <mergeCell ref="B54:C5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2"/>
  <headerFooter alignWithMargins="0">
    <oddHeader>&amp;L&amp;G</oddHeader>
    <oddFooter>&amp;LIČ:        00274160
e-mail:  obec@rohoznice.cz
http:      www.rohoznice.cz
&amp;RObec Rohoznice
Rohoznice 96
533 41  Lázně Bohdaneč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Radek</cp:lastModifiedBy>
  <cp:lastPrinted>2017-12-01T19:05:02Z</cp:lastPrinted>
  <dcterms:created xsi:type="dcterms:W3CDTF">1997-01-24T11:07:25Z</dcterms:created>
  <dcterms:modified xsi:type="dcterms:W3CDTF">2017-12-02T21:56:40Z</dcterms:modified>
  <cp:category/>
  <cp:version/>
  <cp:contentType/>
  <cp:contentStatus/>
</cp:coreProperties>
</file>